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-\Documents\БУШКО\СНД Дужба\Сметы\2023\"/>
    </mc:Choice>
  </mc:AlternateContent>
  <bookViews>
    <workbookView xWindow="-120" yWindow="-120" windowWidth="29040" windowHeight="15960" activeTab="2"/>
  </bookViews>
  <sheets>
    <sheet name="я" sheetId="1" r:id="rId1"/>
    <sheet name="членский взнос" sheetId="3" r:id="rId2"/>
    <sheet name="Исполнение сметы" sheetId="4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8" i="4" l="1"/>
  <c r="J25" i="4"/>
  <c r="J26" i="4"/>
  <c r="J27" i="4"/>
  <c r="J19" i="4"/>
  <c r="J20" i="4"/>
  <c r="J21" i="4"/>
  <c r="J22" i="4"/>
  <c r="J23" i="4"/>
  <c r="J24" i="4"/>
  <c r="J18" i="4"/>
  <c r="H14" i="4"/>
  <c r="G14" i="4"/>
  <c r="I14" i="4" s="1"/>
  <c r="J14" i="4" s="1"/>
  <c r="F14" i="4"/>
  <c r="E14" i="4"/>
  <c r="J13" i="4"/>
  <c r="I12" i="4" l="1"/>
  <c r="J12" i="4" s="1"/>
  <c r="I13" i="4"/>
  <c r="I24" i="4"/>
  <c r="D14" i="4"/>
  <c r="I27" i="4"/>
  <c r="I26" i="4"/>
  <c r="I25" i="4"/>
  <c r="I23" i="4"/>
  <c r="I22" i="4"/>
  <c r="I21" i="4"/>
  <c r="I20" i="4"/>
  <c r="H19" i="4"/>
  <c r="H28" i="4" s="1"/>
  <c r="G19" i="4"/>
  <c r="G28" i="4" s="1"/>
  <c r="F19" i="4"/>
  <c r="F28" i="4" s="1"/>
  <c r="E19" i="4"/>
  <c r="E28" i="4" s="1"/>
  <c r="I18" i="4"/>
  <c r="I11" i="4"/>
  <c r="J11" i="4" s="1"/>
  <c r="C19" i="4"/>
  <c r="C28" i="4" l="1"/>
  <c r="D18" i="4" s="1"/>
  <c r="I28" i="4"/>
  <c r="I19" i="4"/>
  <c r="C26" i="1"/>
  <c r="D15" i="1"/>
  <c r="C67" i="1"/>
  <c r="C62" i="1"/>
  <c r="C51" i="1"/>
  <c r="C63" i="1" l="1"/>
  <c r="C69" i="1" s="1"/>
  <c r="C70" i="1" s="1"/>
  <c r="C71" i="1"/>
  <c r="C34" i="1" s="1"/>
  <c r="C35" i="1" s="1"/>
  <c r="D25" i="4"/>
  <c r="D26" i="4"/>
  <c r="D27" i="4"/>
  <c r="D19" i="4"/>
  <c r="D20" i="1"/>
  <c r="D10" i="3"/>
  <c r="E10" i="3"/>
  <c r="D69" i="1" l="1"/>
  <c r="D28" i="4"/>
  <c r="D14" i="1"/>
  <c r="D54" i="1" l="1"/>
  <c r="D53" i="1"/>
  <c r="D49" i="1"/>
  <c r="D48" i="1"/>
  <c r="D50" i="1"/>
  <c r="D46" i="1"/>
  <c r="D47" i="1"/>
  <c r="D66" i="1"/>
  <c r="D65" i="1"/>
  <c r="D45" i="1"/>
  <c r="D44" i="1"/>
  <c r="D60" i="1"/>
  <c r="D41" i="1"/>
  <c r="D56" i="1"/>
  <c r="D61" i="1"/>
  <c r="D43" i="1"/>
  <c r="D42" i="1"/>
  <c r="D59" i="1"/>
  <c r="D57" i="1"/>
  <c r="D55" i="1"/>
  <c r="D58" i="1"/>
  <c r="D16" i="1"/>
  <c r="D21" i="1" s="1"/>
  <c r="D71" i="1" l="1"/>
  <c r="D33" i="1" l="1"/>
  <c r="D26" i="1"/>
  <c r="D25" i="1"/>
  <c r="D32" i="1"/>
  <c r="D34" i="1"/>
  <c r="D35" i="1" l="1"/>
</calcChain>
</file>

<file path=xl/sharedStrings.xml><?xml version="1.0" encoding="utf-8"?>
<sst xmlns="http://schemas.openxmlformats.org/spreadsheetml/2006/main" count="138" uniqueCount="106">
  <si>
    <t>№ п/п</t>
  </si>
  <si>
    <t>Доля, %</t>
  </si>
  <si>
    <t>ДОХОДНАЯ ЧАСТЬ</t>
  </si>
  <si>
    <t>Из них:</t>
  </si>
  <si>
    <t>участки с газом - 107</t>
  </si>
  <si>
    <t>поступления за год</t>
  </si>
  <si>
    <t>РАСХОДНАЯ ЧАСТЬ</t>
  </si>
  <si>
    <t>Вывоз мусора</t>
  </si>
  <si>
    <t>Ремонт дорог</t>
  </si>
  <si>
    <t>Общехозяйственные расходы</t>
  </si>
  <si>
    <t>Наименование статей расходов</t>
  </si>
  <si>
    <t>Сумма за год</t>
  </si>
  <si>
    <t>Общественная электроэнергия</t>
  </si>
  <si>
    <t>Общехозяйственные расходы, в том числе:</t>
  </si>
  <si>
    <t>Страховые взносы</t>
  </si>
  <si>
    <t>Расчетно-кассовое обслуживание в банке</t>
  </si>
  <si>
    <t>Бухгалтерские услуги</t>
  </si>
  <si>
    <t>Обслуживание оргтехники и канцелярские товары</t>
  </si>
  <si>
    <t>5.1</t>
  </si>
  <si>
    <t>5.1.1</t>
  </si>
  <si>
    <t>5.1.2</t>
  </si>
  <si>
    <t>5.1.3</t>
  </si>
  <si>
    <t>5.1.4</t>
  </si>
  <si>
    <t>5.1.5</t>
  </si>
  <si>
    <t>5.1.6</t>
  </si>
  <si>
    <t>Эксплуатационные расходы на содержание и обслуживание общего имущества, том числе:</t>
  </si>
  <si>
    <t>Ремонт трактора (работа, запчасти, жидкости)</t>
  </si>
  <si>
    <t>Услуги связи</t>
  </si>
  <si>
    <t>Услуги по поддержанию работоспособности сайта</t>
  </si>
  <si>
    <t>Обслуживание программного обеспечения (ЭЦП, отчетность)</t>
  </si>
  <si>
    <t>Почтовые расходы</t>
  </si>
  <si>
    <t>Ремонт и обслуживание летнего водопровода, гидроузлов</t>
  </si>
  <si>
    <t>Газ для отопления мест общего пользования</t>
  </si>
  <si>
    <t>Налоги</t>
  </si>
  <si>
    <t>Налог УСН</t>
  </si>
  <si>
    <t>Резервный фонд непредвиденных расходов</t>
  </si>
  <si>
    <t>5.1.7</t>
  </si>
  <si>
    <t>5.1.8</t>
  </si>
  <si>
    <t>5.1.9</t>
  </si>
  <si>
    <t>5.2</t>
  </si>
  <si>
    <t>5.2.1</t>
  </si>
  <si>
    <t>5.2.2</t>
  </si>
  <si>
    <t>5.2.3</t>
  </si>
  <si>
    <t>5.2.4</t>
  </si>
  <si>
    <t>5.2.5</t>
  </si>
  <si>
    <t>5.2.6</t>
  </si>
  <si>
    <t>5.2.7</t>
  </si>
  <si>
    <t>Водный налог на скважины</t>
  </si>
  <si>
    <t>5.3</t>
  </si>
  <si>
    <t>5.3.1</t>
  </si>
  <si>
    <t>5.3.2</t>
  </si>
  <si>
    <t>5.4</t>
  </si>
  <si>
    <t>Административно-управленческие:</t>
  </si>
  <si>
    <t>"УТВЕРЖДЕНО"</t>
  </si>
  <si>
    <t>Решением общего собрания СНТ "ДРУЖБА"</t>
  </si>
  <si>
    <t>"____" ______________ 2023 г.</t>
  </si>
  <si>
    <t>Председатель правления</t>
  </si>
  <si>
    <t>СМЕТА ДОХОДОВ И РАСХОДОВ НА 2023 КАЛЕНДАРНЫЙ ГОД (проект)</t>
  </si>
  <si>
    <t>________________ А. С. Низовцев</t>
  </si>
  <si>
    <t>Хознужды</t>
  </si>
  <si>
    <t>Состав членских взносов</t>
  </si>
  <si>
    <t>электроэнергия</t>
  </si>
  <si>
    <t>налог на земли ОП</t>
  </si>
  <si>
    <t>ремонт дорог</t>
  </si>
  <si>
    <t>Обслуживание газопровода</t>
  </si>
  <si>
    <t>вывоз мусора</t>
  </si>
  <si>
    <t>воздуховод</t>
  </si>
  <si>
    <t xml:space="preserve">Обслуживание газопровода </t>
  </si>
  <si>
    <t>Покраска накопительного бака и летнего водопровода</t>
  </si>
  <si>
    <t>Страхование  + отчет</t>
  </si>
  <si>
    <t>Транспортировка газа</t>
  </si>
  <si>
    <t>Усиление контура заземления эл.сети поселка</t>
  </si>
  <si>
    <t>Газопровод, в т.ч.:</t>
  </si>
  <si>
    <t>5.2.8</t>
  </si>
  <si>
    <t>ВСЕГО ОБЩЕХОЗЯЙСТВЕННЫХ РАСХОДОВ</t>
  </si>
  <si>
    <t>ГСМ (компенсация + трактор)</t>
  </si>
  <si>
    <t>Аренда магазина</t>
  </si>
  <si>
    <t>Прочие поступления:</t>
  </si>
  <si>
    <t>Компенсация за проезд грузовых машин</t>
  </si>
  <si>
    <t>ВСЕГО ПОСТУПЛЕНИЯ</t>
  </si>
  <si>
    <t>ВСЕГО ЗАПЛАНИРОВАННЫЕ РАСХОДЫ в 2023 г.</t>
  </si>
  <si>
    <t>Запланированное поступление членских взносов в 2023 году</t>
  </si>
  <si>
    <t>членский взнос в квартал (прежняя величина)</t>
  </si>
  <si>
    <t>ДЕТАЛИЗАЦИЯ</t>
  </si>
  <si>
    <t>5.1.10</t>
  </si>
  <si>
    <t>Принтер (МФУ)</t>
  </si>
  <si>
    <t>Руб.</t>
  </si>
  <si>
    <t>%</t>
  </si>
  <si>
    <t>5.2.9</t>
  </si>
  <si>
    <t>Плательщики взносов всего - 284</t>
  </si>
  <si>
    <t>участки без газа - 177</t>
  </si>
  <si>
    <r>
      <t xml:space="preserve">Оплата труда работников СНТ/ работников по ГПД </t>
    </r>
    <r>
      <rPr>
        <sz val="9"/>
        <color theme="1"/>
        <rFont val="Times New Roman"/>
        <family val="1"/>
        <charset val="204"/>
      </rPr>
      <t>(Председатель 35 000*12=420 000, секретарь 17 241,38*12=206 897, электрик 11 500*12=138 000, разнорабочий 12*15000=180 000)</t>
    </r>
  </si>
  <si>
    <t>Песок (5 машин * 10 00 руб.)</t>
  </si>
  <si>
    <t>В целях покрытия непредвиденных расходов принимается коэффициент 10% от административно-управленческих и эксплуатационных расходов</t>
  </si>
  <si>
    <t>Всего административно-управленческих и эксплуатационных расходов:</t>
  </si>
  <si>
    <t>Обслуживание дренажной системы</t>
  </si>
  <si>
    <t>ИСПОЛНЕНИЕ ФАКТ</t>
  </si>
  <si>
    <t>1 квартал</t>
  </si>
  <si>
    <t>2 квартал</t>
  </si>
  <si>
    <t>3 квартал</t>
  </si>
  <si>
    <t>4 квартал</t>
  </si>
  <si>
    <t>ГОД</t>
  </si>
  <si>
    <t>ПЛАН</t>
  </si>
  <si>
    <t>ИСПОЛНЕНИЕ СМЕТЫ ЗА 2023 ГОД</t>
  </si>
  <si>
    <t>Доля</t>
  </si>
  <si>
    <t>Расхождение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</si>
</sst>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0&quot;р.&quot;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.5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18">
    <xf numFmtId="0" fontId="0" fillId="0" borderId="0" xfId="0"/>
    <xf numFmtId="4" fontId="0" fillId="0" borderId="0" xfId="0" applyNumberFormat="1"/>
    <xf numFmtId="0" fontId="2" fillId="0" borderId="0" xfId="0" applyFont="1" applyAlignment="1">
      <alignment horizontal="left" wrapText="1"/>
    </xf>
    <xf numFmtId="0" fontId="2" fillId="0" borderId="0" xfId="0" applyFont="1"/>
    <xf numFmtId="4" fontId="2" fillId="0" borderId="0" xfId="0" applyNumberFormat="1" applyFont="1"/>
    <xf numFmtId="0" fontId="2" fillId="0" borderId="0" xfId="0" applyFont="1" applyAlignment="1">
      <alignment horizontal="center"/>
    </xf>
    <xf numFmtId="0" fontId="2" fillId="0" borderId="7" xfId="0" applyFont="1" applyBorder="1"/>
    <xf numFmtId="0" fontId="3" fillId="0" borderId="8" xfId="0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0" borderId="2" xfId="0" applyFont="1" applyBorder="1"/>
    <xf numFmtId="0" fontId="2" fillId="0" borderId="1" xfId="0" applyFont="1" applyBorder="1"/>
    <xf numFmtId="0" fontId="2" fillId="0" borderId="3" xfId="0" applyFont="1" applyBorder="1"/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4" fontId="2" fillId="0" borderId="3" xfId="0" applyNumberFormat="1" applyFont="1" applyBorder="1"/>
    <xf numFmtId="4" fontId="2" fillId="0" borderId="1" xfId="0" applyNumberFormat="1" applyFont="1" applyBorder="1"/>
    <xf numFmtId="4" fontId="3" fillId="0" borderId="3" xfId="0" applyNumberFormat="1" applyFont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2" xfId="0" applyFont="1" applyBorder="1"/>
    <xf numFmtId="0" fontId="3" fillId="0" borderId="1" xfId="0" applyFont="1" applyBorder="1" applyAlignment="1">
      <alignment wrapText="1"/>
    </xf>
    <xf numFmtId="4" fontId="3" fillId="0" borderId="1" xfId="0" applyNumberFormat="1" applyFont="1" applyBorder="1"/>
    <xf numFmtId="2" fontId="2" fillId="0" borderId="3" xfId="0" applyNumberFormat="1" applyFont="1" applyBorder="1"/>
    <xf numFmtId="0" fontId="2" fillId="0" borderId="1" xfId="0" applyFont="1" applyBorder="1" applyAlignment="1">
      <alignment wrapText="1"/>
    </xf>
    <xf numFmtId="0" fontId="2" fillId="0" borderId="4" xfId="0" applyFont="1" applyBorder="1"/>
    <xf numFmtId="0" fontId="2" fillId="0" borderId="5" xfId="0" applyFont="1" applyBorder="1" applyAlignment="1">
      <alignment wrapText="1"/>
    </xf>
    <xf numFmtId="4" fontId="3" fillId="0" borderId="5" xfId="0" applyNumberFormat="1" applyFont="1" applyBorder="1"/>
    <xf numFmtId="0" fontId="2" fillId="0" borderId="6" xfId="0" applyFont="1" applyBorder="1"/>
    <xf numFmtId="9" fontId="2" fillId="0" borderId="0" xfId="0" applyNumberFormat="1" applyFont="1"/>
    <xf numFmtId="0" fontId="2" fillId="0" borderId="0" xfId="0" applyFont="1" applyAlignment="1">
      <alignment wrapText="1"/>
    </xf>
    <xf numFmtId="49" fontId="3" fillId="0" borderId="1" xfId="0" applyNumberFormat="1" applyFont="1" applyBorder="1" applyAlignment="1">
      <alignment horizontal="right"/>
    </xf>
    <xf numFmtId="0" fontId="4" fillId="0" borderId="1" xfId="0" applyFont="1" applyBorder="1"/>
    <xf numFmtId="49" fontId="2" fillId="0" borderId="1" xfId="0" applyNumberFormat="1" applyFont="1" applyBorder="1" applyAlignment="1">
      <alignment horizontal="right"/>
    </xf>
    <xf numFmtId="164" fontId="2" fillId="0" borderId="1" xfId="0" applyNumberFormat="1" applyFont="1" applyBorder="1"/>
    <xf numFmtId="0" fontId="6" fillId="0" borderId="1" xfId="0" applyFont="1" applyBorder="1" applyAlignment="1">
      <alignment wrapText="1"/>
    </xf>
    <xf numFmtId="4" fontId="3" fillId="0" borderId="0" xfId="0" applyNumberFormat="1" applyFont="1"/>
    <xf numFmtId="0" fontId="7" fillId="0" borderId="1" xfId="0" applyFont="1" applyBorder="1" applyAlignment="1">
      <alignment wrapText="1"/>
    </xf>
    <xf numFmtId="4" fontId="3" fillId="2" borderId="3" xfId="0" applyNumberFormat="1" applyFont="1" applyFill="1" applyBorder="1"/>
    <xf numFmtId="4" fontId="3" fillId="2" borderId="1" xfId="0" applyNumberFormat="1" applyFont="1" applyFill="1" applyBorder="1"/>
    <xf numFmtId="4" fontId="2" fillId="2" borderId="1" xfId="0" applyNumberFormat="1" applyFont="1" applyFill="1" applyBorder="1"/>
    <xf numFmtId="165" fontId="2" fillId="0" borderId="10" xfId="0" applyNumberFormat="1" applyFont="1" applyBorder="1"/>
    <xf numFmtId="2" fontId="2" fillId="0" borderId="10" xfId="0" applyNumberFormat="1" applyFont="1" applyBorder="1"/>
    <xf numFmtId="0" fontId="2" fillId="0" borderId="12" xfId="0" applyFont="1" applyBorder="1"/>
    <xf numFmtId="0" fontId="2" fillId="0" borderId="13" xfId="0" applyFont="1" applyBorder="1"/>
    <xf numFmtId="0" fontId="2" fillId="0" borderId="14" xfId="0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2" fillId="0" borderId="15" xfId="0" applyFont="1" applyBorder="1"/>
    <xf numFmtId="0" fontId="3" fillId="0" borderId="16" xfId="0" applyFont="1" applyBorder="1" applyAlignment="1">
      <alignment horizontal="center"/>
    </xf>
    <xf numFmtId="0" fontId="2" fillId="0" borderId="16" xfId="0" applyFont="1" applyBorder="1"/>
    <xf numFmtId="0" fontId="3" fillId="0" borderId="17" xfId="0" applyFont="1" applyBorder="1" applyAlignment="1">
      <alignment horizontal="center"/>
    </xf>
    <xf numFmtId="0" fontId="2" fillId="0" borderId="21" xfId="0" applyFont="1" applyBorder="1"/>
    <xf numFmtId="0" fontId="2" fillId="0" borderId="22" xfId="0" applyFont="1" applyBorder="1"/>
    <xf numFmtId="0" fontId="2" fillId="0" borderId="23" xfId="0" applyFont="1" applyBorder="1"/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2" fillId="0" borderId="17" xfId="0" applyFont="1" applyBorder="1"/>
    <xf numFmtId="0" fontId="3" fillId="0" borderId="21" xfId="0" applyFont="1" applyBorder="1"/>
    <xf numFmtId="0" fontId="3" fillId="0" borderId="22" xfId="0" applyFont="1" applyBorder="1" applyAlignment="1">
      <alignment wrapText="1"/>
    </xf>
    <xf numFmtId="2" fontId="2" fillId="0" borderId="23" xfId="0" applyNumberFormat="1" applyFont="1" applyBorder="1"/>
    <xf numFmtId="0" fontId="3" fillId="0" borderId="16" xfId="0" applyFont="1" applyBorder="1" applyAlignment="1">
      <alignment wrapText="1"/>
    </xf>
    <xf numFmtId="2" fontId="2" fillId="0" borderId="17" xfId="0" applyNumberFormat="1" applyFont="1" applyBorder="1"/>
    <xf numFmtId="165" fontId="3" fillId="2" borderId="1" xfId="0" applyNumberFormat="1" applyFont="1" applyFill="1" applyBorder="1"/>
    <xf numFmtId="165" fontId="2" fillId="0" borderId="1" xfId="0" applyNumberFormat="1" applyFont="1" applyBorder="1"/>
    <xf numFmtId="165" fontId="1" fillId="3" borderId="2" xfId="0" applyNumberFormat="1" applyFont="1" applyFill="1" applyBorder="1"/>
    <xf numFmtId="165" fontId="0" fillId="3" borderId="1" xfId="0" applyNumberFormat="1" applyFill="1" applyBorder="1"/>
    <xf numFmtId="165" fontId="0" fillId="0" borderId="21" xfId="0" applyNumberFormat="1" applyBorder="1"/>
    <xf numFmtId="165" fontId="0" fillId="0" borderId="22" xfId="0" applyNumberFormat="1" applyBorder="1"/>
    <xf numFmtId="165" fontId="8" fillId="2" borderId="2" xfId="0" applyNumberFormat="1" applyFont="1" applyFill="1" applyBorder="1"/>
    <xf numFmtId="165" fontId="8" fillId="2" borderId="1" xfId="0" applyNumberFormat="1" applyFont="1" applyFill="1" applyBorder="1"/>
    <xf numFmtId="165" fontId="0" fillId="2" borderId="1" xfId="0" applyNumberFormat="1" applyFill="1" applyBorder="1"/>
    <xf numFmtId="165" fontId="0" fillId="0" borderId="2" xfId="0" applyNumberFormat="1" applyBorder="1"/>
    <xf numFmtId="165" fontId="0" fillId="0" borderId="1" xfId="0" applyNumberFormat="1" applyBorder="1"/>
    <xf numFmtId="165" fontId="0" fillId="3" borderId="2" xfId="0" applyNumberFormat="1" applyFill="1" applyBorder="1"/>
    <xf numFmtId="165" fontId="8" fillId="2" borderId="21" xfId="0" applyNumberFormat="1" applyFont="1" applyFill="1" applyBorder="1"/>
    <xf numFmtId="165" fontId="8" fillId="2" borderId="22" xfId="0" applyNumberFormat="1" applyFont="1" applyFill="1" applyBorder="1"/>
    <xf numFmtId="165" fontId="0" fillId="2" borderId="22" xfId="0" applyNumberFormat="1" applyFill="1" applyBorder="1"/>
    <xf numFmtId="165" fontId="8" fillId="4" borderId="15" xfId="0" applyNumberFormat="1" applyFont="1" applyFill="1" applyBorder="1"/>
    <xf numFmtId="165" fontId="8" fillId="4" borderId="16" xfId="0" applyNumberFormat="1" applyFont="1" applyFill="1" applyBorder="1"/>
    <xf numFmtId="165" fontId="1" fillId="3" borderId="1" xfId="0" applyNumberFormat="1" applyFont="1" applyFill="1" applyBorder="1"/>
    <xf numFmtId="165" fontId="3" fillId="2" borderId="22" xfId="0" applyNumberFormat="1" applyFont="1" applyFill="1" applyBorder="1"/>
    <xf numFmtId="165" fontId="3" fillId="4" borderId="16" xfId="0" applyNumberFormat="1" applyFont="1" applyFill="1" applyBorder="1"/>
    <xf numFmtId="0" fontId="0" fillId="0" borderId="25" xfId="0" applyBorder="1"/>
    <xf numFmtId="0" fontId="0" fillId="0" borderId="11" xfId="0" applyBorder="1"/>
    <xf numFmtId="165" fontId="8" fillId="2" borderId="10" xfId="0" applyNumberFormat="1" applyFont="1" applyFill="1" applyBorder="1"/>
    <xf numFmtId="165" fontId="0" fillId="3" borderId="10" xfId="0" applyNumberFormat="1" applyFill="1" applyBorder="1"/>
    <xf numFmtId="165" fontId="8" fillId="2" borderId="23" xfId="0" applyNumberFormat="1" applyFont="1" applyFill="1" applyBorder="1"/>
    <xf numFmtId="0" fontId="0" fillId="0" borderId="14" xfId="0" applyBorder="1" applyAlignment="1">
      <alignment horizontal="center"/>
    </xf>
    <xf numFmtId="165" fontId="8" fillId="3" borderId="10" xfId="0" applyNumberFormat="1" applyFont="1" applyFill="1" applyBorder="1"/>
    <xf numFmtId="165" fontId="0" fillId="0" borderId="23" xfId="0" applyNumberFormat="1" applyBorder="1"/>
    <xf numFmtId="165" fontId="8" fillId="4" borderId="17" xfId="0" applyNumberFormat="1" applyFont="1" applyFill="1" applyBorder="1"/>
    <xf numFmtId="0" fontId="0" fillId="0" borderId="26" xfId="0" applyBorder="1"/>
    <xf numFmtId="165" fontId="0" fillId="0" borderId="27" xfId="0" applyNumberFormat="1" applyBorder="1"/>
    <xf numFmtId="0" fontId="0" fillId="0" borderId="28" xfId="0" applyBorder="1"/>
    <xf numFmtId="165" fontId="0" fillId="3" borderId="27" xfId="0" applyNumberFormat="1" applyFill="1" applyBorder="1"/>
    <xf numFmtId="165" fontId="8" fillId="4" borderId="27" xfId="0" applyNumberFormat="1" applyFont="1" applyFill="1" applyBorder="1"/>
    <xf numFmtId="165" fontId="8" fillId="2" borderId="27" xfId="0" applyNumberFormat="1" applyFont="1" applyFill="1" applyBorder="1"/>
    <xf numFmtId="165" fontId="8" fillId="2" borderId="28" xfId="0" applyNumberFormat="1" applyFont="1" applyFill="1" applyBorder="1"/>
    <xf numFmtId="165" fontId="8" fillId="4" borderId="11" xfId="0" applyNumberFormat="1" applyFont="1" applyFill="1" applyBorder="1"/>
    <xf numFmtId="0" fontId="8" fillId="0" borderId="24" xfId="0" applyFont="1" applyBorder="1" applyAlignment="1">
      <alignment horizontal="center"/>
    </xf>
    <xf numFmtId="0" fontId="3" fillId="4" borderId="2" xfId="0" applyFont="1" applyFill="1" applyBorder="1"/>
    <xf numFmtId="0" fontId="3" fillId="4" borderId="1" xfId="0" applyFont="1" applyFill="1" applyBorder="1"/>
    <xf numFmtId="165" fontId="3" fillId="4" borderId="10" xfId="0" applyNumberFormat="1" applyFont="1" applyFill="1" applyBorder="1"/>
    <xf numFmtId="165" fontId="8" fillId="4" borderId="2" xfId="0" applyNumberFormat="1" applyFont="1" applyFill="1" applyBorder="1"/>
    <xf numFmtId="165" fontId="8" fillId="4" borderId="1" xfId="0" applyNumberFormat="1" applyFont="1" applyFill="1" applyBorder="1"/>
    <xf numFmtId="165" fontId="8" fillId="4" borderId="10" xfId="0" applyNumberFormat="1" applyFont="1" applyFill="1" applyBorder="1"/>
    <xf numFmtId="0" fontId="4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8" fillId="0" borderId="18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0" fillId="0" borderId="0" xfId="0" applyAlignment="1"/>
    <xf numFmtId="0" fontId="9" fillId="0" borderId="0" xfId="0" applyFont="1" applyAlignment="1">
      <alignment horizontal="center"/>
    </xf>
    <xf numFmtId="0" fontId="8" fillId="0" borderId="2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1"/>
  <sheetViews>
    <sheetView workbookViewId="0">
      <selection activeCell="G17" sqref="G17"/>
    </sheetView>
  </sheetViews>
  <sheetFormatPr defaultRowHeight="15" x14ac:dyDescent="0.25"/>
  <cols>
    <col min="1" max="1" width="7.5703125" style="3" customWidth="1"/>
    <col min="2" max="2" width="55.5703125" style="3" customWidth="1"/>
    <col min="3" max="4" width="17.85546875" style="3" customWidth="1"/>
    <col min="5" max="5" width="9.140625" style="3"/>
    <col min="6" max="6" width="11.5703125" style="3" bestFit="1" customWidth="1"/>
    <col min="7" max="7" width="10" style="3" bestFit="1" customWidth="1"/>
    <col min="8" max="16384" width="9.140625" style="3"/>
  </cols>
  <sheetData>
    <row r="1" spans="1:6" ht="7.5" customHeight="1" x14ac:dyDescent="0.25">
      <c r="A1" s="2"/>
      <c r="B1" s="2"/>
      <c r="C1" s="2"/>
      <c r="D1" s="2"/>
    </row>
    <row r="2" spans="1:6" x14ac:dyDescent="0.25">
      <c r="C2" s="111" t="s">
        <v>53</v>
      </c>
      <c r="D2" s="111"/>
    </row>
    <row r="3" spans="1:6" x14ac:dyDescent="0.25">
      <c r="C3" s="3" t="s">
        <v>54</v>
      </c>
      <c r="F3" s="4"/>
    </row>
    <row r="4" spans="1:6" x14ac:dyDescent="0.25">
      <c r="C4" s="112" t="s">
        <v>55</v>
      </c>
      <c r="D4" s="112"/>
      <c r="F4" s="4"/>
    </row>
    <row r="5" spans="1:6" x14ac:dyDescent="0.25">
      <c r="C5" s="112" t="s">
        <v>56</v>
      </c>
      <c r="D5" s="112"/>
      <c r="F5" s="4"/>
    </row>
    <row r="6" spans="1:6" x14ac:dyDescent="0.25">
      <c r="C6" s="112" t="s">
        <v>58</v>
      </c>
      <c r="D6" s="112"/>
    </row>
    <row r="7" spans="1:6" ht="8.25" customHeight="1" x14ac:dyDescent="0.25">
      <c r="C7" s="5"/>
      <c r="D7" s="5"/>
    </row>
    <row r="8" spans="1:6" ht="15.75" x14ac:dyDescent="0.25">
      <c r="A8" s="110" t="s">
        <v>57</v>
      </c>
      <c r="B8" s="110"/>
      <c r="C8" s="110"/>
      <c r="D8" s="110"/>
      <c r="F8" s="4"/>
    </row>
    <row r="9" spans="1:6" ht="15.75" thickBot="1" x14ac:dyDescent="0.3"/>
    <row r="10" spans="1:6" x14ac:dyDescent="0.25">
      <c r="A10" s="6"/>
      <c r="B10" s="7" t="s">
        <v>2</v>
      </c>
      <c r="C10" s="8"/>
      <c r="D10" s="9"/>
    </row>
    <row r="11" spans="1:6" x14ac:dyDescent="0.25">
      <c r="A11" s="10"/>
      <c r="B11" s="11" t="s">
        <v>89</v>
      </c>
      <c r="C11" s="11"/>
      <c r="D11" s="12"/>
    </row>
    <row r="12" spans="1:6" ht="45" x14ac:dyDescent="0.25">
      <c r="A12" s="10"/>
      <c r="B12" s="11"/>
      <c r="C12" s="13" t="s">
        <v>82</v>
      </c>
      <c r="D12" s="14" t="s">
        <v>5</v>
      </c>
    </row>
    <row r="13" spans="1:6" x14ac:dyDescent="0.25">
      <c r="A13" s="10"/>
      <c r="B13" s="11" t="s">
        <v>3</v>
      </c>
      <c r="C13" s="11"/>
      <c r="D13" s="12"/>
    </row>
    <row r="14" spans="1:6" x14ac:dyDescent="0.25">
      <c r="A14" s="10"/>
      <c r="B14" s="11" t="s">
        <v>4</v>
      </c>
      <c r="C14" s="16">
        <v>5000</v>
      </c>
      <c r="D14" s="15">
        <f>C14*4*107</f>
        <v>2140000</v>
      </c>
    </row>
    <row r="15" spans="1:6" x14ac:dyDescent="0.25">
      <c r="A15" s="10"/>
      <c r="B15" s="11" t="s">
        <v>90</v>
      </c>
      <c r="C15" s="16">
        <v>3700</v>
      </c>
      <c r="D15" s="15">
        <f>C15*4*177</f>
        <v>2619600</v>
      </c>
    </row>
    <row r="16" spans="1:6" x14ac:dyDescent="0.25">
      <c r="A16" s="10"/>
      <c r="B16" s="11" t="s">
        <v>81</v>
      </c>
      <c r="C16" s="16"/>
      <c r="D16" s="40">
        <f>SUM(D14:D15)</f>
        <v>4759600</v>
      </c>
    </row>
    <row r="17" spans="1:6" x14ac:dyDescent="0.25">
      <c r="A17" s="10"/>
      <c r="B17" s="11" t="s">
        <v>77</v>
      </c>
      <c r="C17" s="16"/>
      <c r="D17" s="17"/>
    </row>
    <row r="18" spans="1:6" x14ac:dyDescent="0.25">
      <c r="A18" s="10"/>
      <c r="B18" s="11" t="s">
        <v>76</v>
      </c>
      <c r="C18" s="16"/>
      <c r="D18" s="15">
        <v>35000</v>
      </c>
    </row>
    <row r="19" spans="1:6" x14ac:dyDescent="0.25">
      <c r="A19" s="10"/>
      <c r="B19" s="11" t="s">
        <v>78</v>
      </c>
      <c r="C19" s="11"/>
      <c r="D19" s="15">
        <v>115000</v>
      </c>
    </row>
    <row r="20" spans="1:6" x14ac:dyDescent="0.25">
      <c r="A20" s="10"/>
      <c r="B20" s="11"/>
      <c r="C20" s="11"/>
      <c r="D20" s="40">
        <f>SUM(D18:D19)</f>
        <v>150000</v>
      </c>
    </row>
    <row r="21" spans="1:6" x14ac:dyDescent="0.25">
      <c r="A21" s="10"/>
      <c r="B21" s="18" t="s">
        <v>79</v>
      </c>
      <c r="C21" s="11"/>
      <c r="D21" s="17">
        <f>D16+D20</f>
        <v>4909600</v>
      </c>
    </row>
    <row r="22" spans="1:6" ht="9" customHeight="1" x14ac:dyDescent="0.25">
      <c r="A22" s="10"/>
      <c r="B22" s="11"/>
      <c r="C22" s="11"/>
      <c r="D22" s="12"/>
    </row>
    <row r="23" spans="1:6" x14ac:dyDescent="0.25">
      <c r="A23" s="10"/>
      <c r="B23" s="19" t="s">
        <v>6</v>
      </c>
      <c r="C23" s="11"/>
      <c r="D23" s="12"/>
    </row>
    <row r="24" spans="1:6" x14ac:dyDescent="0.25">
      <c r="A24" s="20" t="s">
        <v>0</v>
      </c>
      <c r="B24" s="19" t="s">
        <v>10</v>
      </c>
      <c r="C24" s="19" t="s">
        <v>11</v>
      </c>
      <c r="D24" s="21" t="s">
        <v>1</v>
      </c>
    </row>
    <row r="25" spans="1:6" x14ac:dyDescent="0.25">
      <c r="A25" s="22">
        <v>1</v>
      </c>
      <c r="B25" s="23" t="s">
        <v>7</v>
      </c>
      <c r="C25" s="41">
        <v>834275</v>
      </c>
      <c r="D25" s="25">
        <f>C25/C35*100</f>
        <v>14.792033346210335</v>
      </c>
    </row>
    <row r="26" spans="1:6" x14ac:dyDescent="0.25">
      <c r="A26" s="22">
        <v>2</v>
      </c>
      <c r="B26" s="23" t="s">
        <v>72</v>
      </c>
      <c r="C26" s="41">
        <f>C27+C28+C29+C30</f>
        <v>762978</v>
      </c>
      <c r="D26" s="25">
        <f>C26/C35*100</f>
        <v>13.52790868529546</v>
      </c>
    </row>
    <row r="27" spans="1:6" x14ac:dyDescent="0.25">
      <c r="A27" s="10"/>
      <c r="B27" s="26" t="s">
        <v>66</v>
      </c>
      <c r="C27" s="16">
        <v>2186</v>
      </c>
      <c r="D27" s="25"/>
    </row>
    <row r="28" spans="1:6" x14ac:dyDescent="0.25">
      <c r="A28" s="10"/>
      <c r="B28" s="26" t="s">
        <v>67</v>
      </c>
      <c r="C28" s="16">
        <v>697728</v>
      </c>
      <c r="D28" s="25"/>
    </row>
    <row r="29" spans="1:6" x14ac:dyDescent="0.25">
      <c r="A29" s="10"/>
      <c r="B29" s="26" t="s">
        <v>69</v>
      </c>
      <c r="C29" s="16">
        <v>60500</v>
      </c>
      <c r="D29" s="25"/>
    </row>
    <row r="30" spans="1:6" x14ac:dyDescent="0.25">
      <c r="A30" s="10"/>
      <c r="B30" s="26" t="s">
        <v>70</v>
      </c>
      <c r="C30" s="16">
        <v>2564</v>
      </c>
      <c r="D30" s="25"/>
    </row>
    <row r="31" spans="1:6" x14ac:dyDescent="0.25">
      <c r="A31" s="10"/>
      <c r="B31" s="26"/>
      <c r="C31" s="16"/>
      <c r="D31" s="25"/>
      <c r="F31" s="4"/>
    </row>
    <row r="32" spans="1:6" x14ac:dyDescent="0.25">
      <c r="A32" s="22">
        <v>3</v>
      </c>
      <c r="B32" s="23" t="s">
        <v>12</v>
      </c>
      <c r="C32" s="41">
        <v>475700</v>
      </c>
      <c r="D32" s="25">
        <f>C32/C35*100</f>
        <v>8.434353495900341</v>
      </c>
    </row>
    <row r="33" spans="1:13" x14ac:dyDescent="0.25">
      <c r="A33" s="22">
        <v>4</v>
      </c>
      <c r="B33" s="23" t="s">
        <v>8</v>
      </c>
      <c r="C33" s="24">
        <v>620000</v>
      </c>
      <c r="D33" s="25">
        <f>C33/C35*100</f>
        <v>10.992850888076962</v>
      </c>
    </row>
    <row r="34" spans="1:13" x14ac:dyDescent="0.25">
      <c r="A34" s="22">
        <v>5</v>
      </c>
      <c r="B34" s="23" t="s">
        <v>9</v>
      </c>
      <c r="C34" s="24">
        <f>C71+0</f>
        <v>2947076.2</v>
      </c>
      <c r="D34" s="25">
        <f>C34/C35*100</f>
        <v>52.252853584516899</v>
      </c>
    </row>
    <row r="35" spans="1:13" ht="29.25" x14ac:dyDescent="0.25">
      <c r="A35" s="10"/>
      <c r="B35" s="23" t="s">
        <v>80</v>
      </c>
      <c r="C35" s="24">
        <f>C25+C26+C32+C33+C34</f>
        <v>5640029.2000000002</v>
      </c>
      <c r="D35" s="25">
        <f>D25+D26+D32+D33+D34</f>
        <v>100</v>
      </c>
      <c r="E35" s="4"/>
      <c r="G35" s="4"/>
    </row>
    <row r="36" spans="1:13" ht="15.75" thickBot="1" x14ac:dyDescent="0.3">
      <c r="A36" s="27"/>
      <c r="B36" s="28"/>
      <c r="C36" s="29"/>
      <c r="D36" s="30"/>
      <c r="K36" s="31"/>
      <c r="M36" s="31"/>
    </row>
    <row r="37" spans="1:13" ht="45" customHeight="1" x14ac:dyDescent="0.25">
      <c r="B37" s="32"/>
      <c r="C37" s="38"/>
      <c r="K37" s="31"/>
      <c r="M37" s="31"/>
    </row>
    <row r="38" spans="1:13" ht="24" customHeight="1" x14ac:dyDescent="0.25">
      <c r="B38" s="32" t="s">
        <v>83</v>
      </c>
    </row>
    <row r="39" spans="1:13" ht="15.75" x14ac:dyDescent="0.25">
      <c r="A39" s="33">
        <v>5</v>
      </c>
      <c r="B39" s="34" t="s">
        <v>13</v>
      </c>
      <c r="C39" s="19" t="s">
        <v>86</v>
      </c>
      <c r="D39" s="19" t="s">
        <v>87</v>
      </c>
    </row>
    <row r="40" spans="1:13" x14ac:dyDescent="0.25">
      <c r="A40" s="33" t="s">
        <v>18</v>
      </c>
      <c r="B40" s="18" t="s">
        <v>52</v>
      </c>
      <c r="C40" s="11"/>
      <c r="D40" s="11"/>
    </row>
    <row r="41" spans="1:13" ht="39.75" x14ac:dyDescent="0.25">
      <c r="A41" s="35" t="s">
        <v>19</v>
      </c>
      <c r="B41" s="26" t="s">
        <v>91</v>
      </c>
      <c r="C41" s="42">
        <v>944897</v>
      </c>
      <c r="D41" s="36">
        <f>C41/C71*100</f>
        <v>32.062184208199298</v>
      </c>
    </row>
    <row r="42" spans="1:13" ht="15" customHeight="1" x14ac:dyDescent="0.25">
      <c r="A42" s="35" t="s">
        <v>20</v>
      </c>
      <c r="B42" s="26" t="s">
        <v>14</v>
      </c>
      <c r="C42" s="42">
        <v>249382</v>
      </c>
      <c r="D42" s="36">
        <f>C42/C71*100</f>
        <v>8.4620139784644852</v>
      </c>
    </row>
    <row r="43" spans="1:13" ht="15" customHeight="1" x14ac:dyDescent="0.25">
      <c r="A43" s="35" t="s">
        <v>21</v>
      </c>
      <c r="B43" s="26" t="s">
        <v>15</v>
      </c>
      <c r="C43" s="42">
        <v>62590</v>
      </c>
      <c r="D43" s="36">
        <f>C43/C71*100</f>
        <v>2.1237998528846993</v>
      </c>
    </row>
    <row r="44" spans="1:13" ht="15" customHeight="1" x14ac:dyDescent="0.25">
      <c r="A44" s="35" t="s">
        <v>22</v>
      </c>
      <c r="B44" s="26" t="s">
        <v>16</v>
      </c>
      <c r="C44" s="42">
        <v>360000</v>
      </c>
      <c r="D44" s="36">
        <f>C44/C71*100</f>
        <v>12.215496837170345</v>
      </c>
    </row>
    <row r="45" spans="1:13" ht="15" customHeight="1" x14ac:dyDescent="0.25">
      <c r="A45" s="35" t="s">
        <v>23</v>
      </c>
      <c r="B45" s="37" t="s">
        <v>29</v>
      </c>
      <c r="C45" s="16">
        <v>11800</v>
      </c>
      <c r="D45" s="36">
        <f>C45/C71*100</f>
        <v>0.4003968407739168</v>
      </c>
    </row>
    <row r="46" spans="1:13" ht="15" customHeight="1" x14ac:dyDescent="0.25">
      <c r="A46" s="35" t="s">
        <v>24</v>
      </c>
      <c r="B46" s="26" t="s">
        <v>17</v>
      </c>
      <c r="C46" s="42">
        <v>50000</v>
      </c>
      <c r="D46" s="36">
        <f>C46/C71*100</f>
        <v>1.6965967829403257</v>
      </c>
    </row>
    <row r="47" spans="1:13" ht="15" customHeight="1" x14ac:dyDescent="0.25">
      <c r="A47" s="35" t="s">
        <v>36</v>
      </c>
      <c r="B47" s="26" t="s">
        <v>27</v>
      </c>
      <c r="C47" s="42">
        <v>26841</v>
      </c>
      <c r="D47" s="36">
        <f>C47/C71*100</f>
        <v>0.91076708501802561</v>
      </c>
    </row>
    <row r="48" spans="1:13" ht="15" customHeight="1" x14ac:dyDescent="0.25">
      <c r="A48" s="35" t="s">
        <v>37</v>
      </c>
      <c r="B48" s="26" t="s">
        <v>28</v>
      </c>
      <c r="C48" s="42">
        <v>3500</v>
      </c>
      <c r="D48" s="36">
        <f>C48/C71*100</f>
        <v>0.1187617748058228</v>
      </c>
    </row>
    <row r="49" spans="1:4" ht="15" customHeight="1" x14ac:dyDescent="0.25">
      <c r="A49" s="35" t="s">
        <v>38</v>
      </c>
      <c r="B49" s="26" t="s">
        <v>30</v>
      </c>
      <c r="C49" s="16">
        <v>3000</v>
      </c>
      <c r="D49" s="36">
        <f>C49/C71*100</f>
        <v>0.10179580697641953</v>
      </c>
    </row>
    <row r="50" spans="1:4" ht="15" customHeight="1" x14ac:dyDescent="0.25">
      <c r="A50" s="35" t="s">
        <v>84</v>
      </c>
      <c r="B50" s="26" t="s">
        <v>85</v>
      </c>
      <c r="C50" s="16">
        <v>32000</v>
      </c>
      <c r="D50" s="36">
        <f>C50/C71*100</f>
        <v>1.0858219410818084</v>
      </c>
    </row>
    <row r="51" spans="1:4" ht="15" customHeight="1" x14ac:dyDescent="0.25">
      <c r="A51" s="35"/>
      <c r="B51" s="26"/>
      <c r="C51" s="24">
        <f>SUM(C41:C50)</f>
        <v>1744010</v>
      </c>
      <c r="D51" s="36"/>
    </row>
    <row r="52" spans="1:4" ht="27" customHeight="1" x14ac:dyDescent="0.25">
      <c r="A52" s="33" t="s">
        <v>39</v>
      </c>
      <c r="B52" s="23" t="s">
        <v>25</v>
      </c>
      <c r="C52" s="16"/>
      <c r="D52" s="36"/>
    </row>
    <row r="53" spans="1:4" ht="15.75" customHeight="1" x14ac:dyDescent="0.25">
      <c r="A53" s="35" t="s">
        <v>40</v>
      </c>
      <c r="B53" s="26" t="s">
        <v>32</v>
      </c>
      <c r="C53" s="42">
        <v>56777</v>
      </c>
      <c r="D53" s="36">
        <f>C53/C71*100</f>
        <v>1.9265535109000573</v>
      </c>
    </row>
    <row r="54" spans="1:4" ht="15.75" customHeight="1" x14ac:dyDescent="0.25">
      <c r="A54" s="35" t="s">
        <v>41</v>
      </c>
      <c r="B54" s="26" t="s">
        <v>75</v>
      </c>
      <c r="C54" s="42">
        <v>100000</v>
      </c>
      <c r="D54" s="36">
        <f>C54/C71*100</f>
        <v>3.3931935658806514</v>
      </c>
    </row>
    <row r="55" spans="1:4" ht="15.75" customHeight="1" x14ac:dyDescent="0.25">
      <c r="A55" s="35" t="s">
        <v>42</v>
      </c>
      <c r="B55" s="26" t="s">
        <v>26</v>
      </c>
      <c r="C55" s="42">
        <v>100000</v>
      </c>
      <c r="D55" s="36">
        <f>C55/C71*100</f>
        <v>3.3931935658806514</v>
      </c>
    </row>
    <row r="56" spans="1:4" ht="15.75" customHeight="1" x14ac:dyDescent="0.25">
      <c r="A56" s="35" t="s">
        <v>43</v>
      </c>
      <c r="B56" s="26" t="s">
        <v>31</v>
      </c>
      <c r="C56" s="42">
        <v>30080</v>
      </c>
      <c r="D56" s="36">
        <f>C56/C71*100</f>
        <v>1.0206726246169</v>
      </c>
    </row>
    <row r="57" spans="1:4" ht="15.75" customHeight="1" x14ac:dyDescent="0.25">
      <c r="A57" s="35" t="s">
        <v>44</v>
      </c>
      <c r="B57" s="26" t="s">
        <v>68</v>
      </c>
      <c r="C57" s="42">
        <v>238000</v>
      </c>
      <c r="D57" s="36">
        <f>C57/C71*100</f>
        <v>8.0758006867959509</v>
      </c>
    </row>
    <row r="58" spans="1:4" ht="15.75" customHeight="1" x14ac:dyDescent="0.25">
      <c r="A58" s="35" t="s">
        <v>45</v>
      </c>
      <c r="B58" s="26" t="s">
        <v>59</v>
      </c>
      <c r="C58" s="42">
        <v>67635</v>
      </c>
      <c r="D58" s="36">
        <f>C58/C71*100</f>
        <v>2.2949864682833785</v>
      </c>
    </row>
    <row r="59" spans="1:4" ht="15.75" customHeight="1" x14ac:dyDescent="0.25">
      <c r="A59" s="35" t="s">
        <v>46</v>
      </c>
      <c r="B59" s="26" t="s">
        <v>71</v>
      </c>
      <c r="C59" s="42">
        <v>175000</v>
      </c>
      <c r="D59" s="36">
        <f>C59/C71*100</f>
        <v>5.93808874029114</v>
      </c>
    </row>
    <row r="60" spans="1:4" ht="15.75" customHeight="1" x14ac:dyDescent="0.25">
      <c r="A60" s="35" t="s">
        <v>73</v>
      </c>
      <c r="B60" s="39" t="s">
        <v>95</v>
      </c>
      <c r="C60" s="42">
        <v>35840</v>
      </c>
      <c r="D60" s="36">
        <f>C60/C71*100</f>
        <v>1.2161205740116254</v>
      </c>
    </row>
    <row r="61" spans="1:4" ht="15.75" customHeight="1" x14ac:dyDescent="0.25">
      <c r="A61" s="35" t="s">
        <v>88</v>
      </c>
      <c r="B61" s="26" t="s">
        <v>92</v>
      </c>
      <c r="C61" s="42">
        <v>50000</v>
      </c>
      <c r="D61" s="36">
        <f>C61/C71*100</f>
        <v>1.6965967829403257</v>
      </c>
    </row>
    <row r="62" spans="1:4" ht="15.75" customHeight="1" x14ac:dyDescent="0.25">
      <c r="A62" s="35"/>
      <c r="B62" s="26"/>
      <c r="C62" s="24">
        <f>SUM(C53:C61)</f>
        <v>853332</v>
      </c>
      <c r="D62" s="36"/>
    </row>
    <row r="63" spans="1:4" ht="30" customHeight="1" x14ac:dyDescent="0.25">
      <c r="A63" s="35"/>
      <c r="B63" s="23" t="s">
        <v>94</v>
      </c>
      <c r="C63" s="24">
        <f>C51+C62</f>
        <v>2597342</v>
      </c>
      <c r="D63" s="36"/>
    </row>
    <row r="64" spans="1:4" ht="15.75" customHeight="1" x14ac:dyDescent="0.25">
      <c r="A64" s="33" t="s">
        <v>48</v>
      </c>
      <c r="B64" s="18" t="s">
        <v>33</v>
      </c>
      <c r="C64" s="16"/>
      <c r="D64" s="36"/>
    </row>
    <row r="65" spans="1:4" ht="15.75" customHeight="1" x14ac:dyDescent="0.25">
      <c r="A65" s="35" t="s">
        <v>49</v>
      </c>
      <c r="B65" s="11" t="s">
        <v>34</v>
      </c>
      <c r="C65" s="42">
        <v>50000</v>
      </c>
      <c r="D65" s="36">
        <f>C65/C71*100</f>
        <v>1.6965967829403257</v>
      </c>
    </row>
    <row r="66" spans="1:4" ht="15.75" customHeight="1" x14ac:dyDescent="0.25">
      <c r="A66" s="35" t="s">
        <v>50</v>
      </c>
      <c r="B66" s="11" t="s">
        <v>47</v>
      </c>
      <c r="C66" s="42">
        <v>40000</v>
      </c>
      <c r="D66" s="36">
        <f>C66/C71*100</f>
        <v>1.3572774263522607</v>
      </c>
    </row>
    <row r="67" spans="1:4" ht="15.75" customHeight="1" x14ac:dyDescent="0.25">
      <c r="A67" s="35"/>
      <c r="B67" s="11"/>
      <c r="C67" s="24">
        <f>SUM(C65:C66)</f>
        <v>90000</v>
      </c>
      <c r="D67" s="36"/>
    </row>
    <row r="68" spans="1:4" ht="15.75" customHeight="1" x14ac:dyDescent="0.25">
      <c r="A68" s="33" t="s">
        <v>51</v>
      </c>
      <c r="B68" s="18" t="s">
        <v>35</v>
      </c>
      <c r="C68" s="11"/>
      <c r="D68" s="11"/>
    </row>
    <row r="69" spans="1:4" ht="45.75" customHeight="1" x14ac:dyDescent="0.25">
      <c r="A69" s="33"/>
      <c r="B69" s="26" t="s">
        <v>93</v>
      </c>
      <c r="C69" s="16">
        <f>C63*10%</f>
        <v>259734.2</v>
      </c>
      <c r="D69" s="36">
        <f>C69/C71*100</f>
        <v>8.8132841627915841</v>
      </c>
    </row>
    <row r="70" spans="1:4" x14ac:dyDescent="0.25">
      <c r="A70" s="33"/>
      <c r="B70" s="11"/>
      <c r="C70" s="24">
        <f>SUM(C69)</f>
        <v>259734.2</v>
      </c>
      <c r="D70" s="11"/>
    </row>
    <row r="71" spans="1:4" x14ac:dyDescent="0.25">
      <c r="A71" s="11"/>
      <c r="B71" s="18" t="s">
        <v>74</v>
      </c>
      <c r="C71" s="24">
        <f>C51+C62+C67+C70</f>
        <v>2947076.2</v>
      </c>
      <c r="D71" s="36">
        <f>SUM(D41:D70)</f>
        <v>100.00000000000001</v>
      </c>
    </row>
  </sheetData>
  <mergeCells count="5">
    <mergeCell ref="A8:D8"/>
    <mergeCell ref="C2:D2"/>
    <mergeCell ref="C4:D4"/>
    <mergeCell ref="C5:D5"/>
    <mergeCell ref="C6:D6"/>
  </mergeCells>
  <pageMargins left="0.70866141732283472" right="0.19685039370078741" top="0.39370078740157483" bottom="0.19685039370078741" header="0.19685039370078741" footer="0"/>
  <pageSetup paperSize="9" scale="90" orientation="landscape" r:id="rId1"/>
  <headerFooter>
    <oddHeader>&amp;R&amp;P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workbookViewId="0">
      <selection activeCell="D26" sqref="D26"/>
    </sheetView>
  </sheetViews>
  <sheetFormatPr defaultRowHeight="15" x14ac:dyDescent="0.25"/>
  <cols>
    <col min="3" max="3" width="24.140625" customWidth="1"/>
    <col min="4" max="4" width="18.42578125" customWidth="1"/>
    <col min="5" max="5" width="21" customWidth="1"/>
  </cols>
  <sheetData>
    <row r="1" spans="1:5" x14ac:dyDescent="0.25">
      <c r="A1" t="s">
        <v>60</v>
      </c>
    </row>
    <row r="3" spans="1:5" x14ac:dyDescent="0.25">
      <c r="B3" t="s">
        <v>61</v>
      </c>
      <c r="D3" s="1">
        <v>400</v>
      </c>
      <c r="E3" s="1">
        <v>400</v>
      </c>
    </row>
    <row r="4" spans="1:5" x14ac:dyDescent="0.25">
      <c r="B4" t="s">
        <v>65</v>
      </c>
      <c r="D4" s="1">
        <v>700</v>
      </c>
      <c r="E4" s="1">
        <v>700</v>
      </c>
    </row>
    <row r="5" spans="1:5" x14ac:dyDescent="0.25">
      <c r="B5" t="s">
        <v>62</v>
      </c>
      <c r="D5" s="1">
        <v>600</v>
      </c>
      <c r="E5" s="1">
        <v>600</v>
      </c>
    </row>
    <row r="6" spans="1:5" x14ac:dyDescent="0.25">
      <c r="B6" t="s">
        <v>9</v>
      </c>
      <c r="D6" s="1">
        <v>1500</v>
      </c>
      <c r="E6" s="1">
        <v>1500</v>
      </c>
    </row>
    <row r="7" spans="1:5" x14ac:dyDescent="0.25">
      <c r="B7" t="s">
        <v>63</v>
      </c>
      <c r="D7" s="1">
        <v>500</v>
      </c>
      <c r="E7" s="1">
        <v>500</v>
      </c>
    </row>
    <row r="8" spans="1:5" x14ac:dyDescent="0.25">
      <c r="B8" t="s">
        <v>64</v>
      </c>
      <c r="D8" s="1">
        <v>1300</v>
      </c>
      <c r="E8" s="1"/>
    </row>
    <row r="9" spans="1:5" x14ac:dyDescent="0.25">
      <c r="D9" s="1"/>
      <c r="E9" s="1"/>
    </row>
    <row r="10" spans="1:5" x14ac:dyDescent="0.25">
      <c r="D10" s="1">
        <f>SUM(D3:D9)</f>
        <v>5000</v>
      </c>
      <c r="E10" s="1">
        <f>SUM(E3:E9)</f>
        <v>3700</v>
      </c>
    </row>
    <row r="15" spans="1:5" x14ac:dyDescent="0.25">
      <c r="D15" s="1"/>
    </row>
    <row r="16" spans="1:5" x14ac:dyDescent="0.25">
      <c r="D16" s="1"/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tabSelected="1" workbookViewId="0">
      <selection activeCell="L20" sqref="L20"/>
    </sheetView>
  </sheetViews>
  <sheetFormatPr defaultRowHeight="15" x14ac:dyDescent="0.25"/>
  <cols>
    <col min="1" max="1" width="7.28515625" customWidth="1"/>
    <col min="2" max="2" width="60.5703125" customWidth="1"/>
    <col min="3" max="3" width="20.85546875" customWidth="1"/>
    <col min="4" max="4" width="20.140625" customWidth="1"/>
    <col min="5" max="5" width="19.140625" customWidth="1"/>
    <col min="6" max="6" width="14.5703125" customWidth="1"/>
    <col min="7" max="7" width="13" customWidth="1"/>
    <col min="8" max="8" width="14.42578125" customWidth="1"/>
    <col min="9" max="9" width="15.42578125" customWidth="1"/>
    <col min="10" max="10" width="16.7109375" customWidth="1"/>
  </cols>
  <sheetData>
    <row r="1" spans="1:10" x14ac:dyDescent="0.25">
      <c r="E1" s="111" t="s">
        <v>53</v>
      </c>
      <c r="F1" s="111"/>
    </row>
    <row r="2" spans="1:10" x14ac:dyDescent="0.25">
      <c r="E2" s="3" t="s">
        <v>54</v>
      </c>
      <c r="F2" s="3"/>
    </row>
    <row r="3" spans="1:10" x14ac:dyDescent="0.25">
      <c r="E3" s="112" t="s">
        <v>55</v>
      </c>
      <c r="F3" s="112"/>
      <c r="G3" s="115"/>
    </row>
    <row r="4" spans="1:10" x14ac:dyDescent="0.25">
      <c r="E4" s="112" t="s">
        <v>56</v>
      </c>
      <c r="F4" s="112"/>
    </row>
    <row r="5" spans="1:10" x14ac:dyDescent="0.25">
      <c r="E5" s="112" t="s">
        <v>58</v>
      </c>
      <c r="F5" s="112"/>
      <c r="G5" s="115"/>
    </row>
    <row r="7" spans="1:10" ht="18.75" x14ac:dyDescent="0.3">
      <c r="A7" s="116" t="s">
        <v>103</v>
      </c>
      <c r="B7" s="116"/>
      <c r="C7" s="116"/>
      <c r="D7" s="116"/>
      <c r="E7" s="116"/>
      <c r="F7" s="116"/>
      <c r="G7" s="116"/>
      <c r="H7" s="116"/>
    </row>
    <row r="8" spans="1:10" ht="15.75" thickBot="1" x14ac:dyDescent="0.3"/>
    <row r="9" spans="1:10" ht="15.75" thickBot="1" x14ac:dyDescent="0.3">
      <c r="A9" s="50"/>
      <c r="B9" s="51" t="s">
        <v>2</v>
      </c>
      <c r="C9" s="52"/>
      <c r="D9" s="53" t="s">
        <v>102</v>
      </c>
      <c r="E9" s="113" t="s">
        <v>96</v>
      </c>
      <c r="F9" s="114"/>
      <c r="G9" s="114"/>
      <c r="H9" s="114"/>
      <c r="I9" s="117"/>
      <c r="J9" s="103" t="s">
        <v>105</v>
      </c>
    </row>
    <row r="10" spans="1:10" x14ac:dyDescent="0.25">
      <c r="A10" s="45"/>
      <c r="B10" s="46" t="s">
        <v>89</v>
      </c>
      <c r="C10" s="46"/>
      <c r="D10" s="47"/>
      <c r="E10" s="48" t="s">
        <v>97</v>
      </c>
      <c r="F10" s="49" t="s">
        <v>98</v>
      </c>
      <c r="G10" s="49" t="s">
        <v>99</v>
      </c>
      <c r="H10" s="49" t="s">
        <v>100</v>
      </c>
      <c r="I10" s="91" t="s">
        <v>101</v>
      </c>
      <c r="J10" s="95"/>
    </row>
    <row r="11" spans="1:10" x14ac:dyDescent="0.25">
      <c r="A11" s="10"/>
      <c r="B11" s="11" t="s">
        <v>81</v>
      </c>
      <c r="C11" s="11"/>
      <c r="D11" s="43">
        <v>4759600</v>
      </c>
      <c r="E11" s="68">
        <v>1047731</v>
      </c>
      <c r="F11" s="83">
        <v>1126813.5</v>
      </c>
      <c r="G11" s="83">
        <v>1196777</v>
      </c>
      <c r="H11" s="83">
        <v>1244650.1100000001</v>
      </c>
      <c r="I11" s="92">
        <f>E11+F11+G11+H11</f>
        <v>4615971.6100000003</v>
      </c>
      <c r="J11" s="96">
        <f>D11-I11</f>
        <v>143628.38999999966</v>
      </c>
    </row>
    <row r="12" spans="1:10" x14ac:dyDescent="0.25">
      <c r="A12" s="10"/>
      <c r="B12" s="11" t="s">
        <v>76</v>
      </c>
      <c r="C12" s="16"/>
      <c r="D12" s="43">
        <v>35000</v>
      </c>
      <c r="E12" s="68">
        <v>0</v>
      </c>
      <c r="F12" s="83">
        <v>0</v>
      </c>
      <c r="G12" s="83">
        <v>0</v>
      </c>
      <c r="H12" s="83">
        <v>0</v>
      </c>
      <c r="I12" s="92">
        <f t="shared" ref="I12:I13" si="0">E12+F12+G12+H12</f>
        <v>0</v>
      </c>
      <c r="J12" s="96">
        <f t="shared" ref="J12:J14" si="1">D12-I12</f>
        <v>35000</v>
      </c>
    </row>
    <row r="13" spans="1:10" x14ac:dyDescent="0.25">
      <c r="A13" s="10"/>
      <c r="B13" s="11" t="s">
        <v>78</v>
      </c>
      <c r="C13" s="11"/>
      <c r="D13" s="43">
        <v>115000</v>
      </c>
      <c r="E13" s="68">
        <v>4500</v>
      </c>
      <c r="F13" s="83">
        <v>2300</v>
      </c>
      <c r="G13" s="83">
        <v>17300</v>
      </c>
      <c r="H13" s="83">
        <v>49600</v>
      </c>
      <c r="I13" s="92">
        <f t="shared" si="0"/>
        <v>73700</v>
      </c>
      <c r="J13" s="96">
        <f t="shared" si="1"/>
        <v>41300</v>
      </c>
    </row>
    <row r="14" spans="1:10" x14ac:dyDescent="0.25">
      <c r="A14" s="104"/>
      <c r="B14" s="105" t="s">
        <v>79</v>
      </c>
      <c r="C14" s="105"/>
      <c r="D14" s="106">
        <f>SUM(D11:D13)</f>
        <v>4909600</v>
      </c>
      <c r="E14" s="107">
        <f>SUM(E11:E13)</f>
        <v>1052231</v>
      </c>
      <c r="F14" s="108">
        <f>SUM(F11:F13)</f>
        <v>1129113.5</v>
      </c>
      <c r="G14" s="108">
        <f>SUM(G11:G13)</f>
        <v>1214077</v>
      </c>
      <c r="H14" s="108">
        <f>SUM(H11:H13)</f>
        <v>1294250.1100000001</v>
      </c>
      <c r="I14" s="109">
        <f>E14+F14+G14+H14</f>
        <v>4689671.6100000003</v>
      </c>
      <c r="J14" s="99">
        <f t="shared" si="1"/>
        <v>219928.38999999966</v>
      </c>
    </row>
    <row r="15" spans="1:10" ht="15.75" thickBot="1" x14ac:dyDescent="0.3">
      <c r="A15" s="54"/>
      <c r="B15" s="55"/>
      <c r="C15" s="55"/>
      <c r="D15" s="56"/>
      <c r="E15" s="70"/>
      <c r="F15" s="71"/>
      <c r="G15" s="71"/>
      <c r="H15" s="71"/>
      <c r="I15" s="93"/>
      <c r="J15" s="97"/>
    </row>
    <row r="16" spans="1:10" ht="15.75" thickBot="1" x14ac:dyDescent="0.3">
      <c r="A16" s="50"/>
      <c r="B16" s="51" t="s">
        <v>6</v>
      </c>
      <c r="C16" s="52"/>
      <c r="D16" s="60"/>
      <c r="E16" s="113" t="s">
        <v>96</v>
      </c>
      <c r="F16" s="114"/>
      <c r="G16" s="114"/>
      <c r="H16" s="114"/>
      <c r="I16" s="114"/>
      <c r="J16" s="87"/>
    </row>
    <row r="17" spans="1:10" x14ac:dyDescent="0.25">
      <c r="A17" s="57" t="s">
        <v>0</v>
      </c>
      <c r="B17" s="58" t="s">
        <v>10</v>
      </c>
      <c r="C17" s="58" t="s">
        <v>11</v>
      </c>
      <c r="D17" s="59" t="s">
        <v>104</v>
      </c>
      <c r="E17" s="48" t="s">
        <v>97</v>
      </c>
      <c r="F17" s="49" t="s">
        <v>98</v>
      </c>
      <c r="G17" s="49" t="s">
        <v>99</v>
      </c>
      <c r="H17" s="49" t="s">
        <v>100</v>
      </c>
      <c r="I17" s="91" t="s">
        <v>101</v>
      </c>
      <c r="J17" s="86"/>
    </row>
    <row r="18" spans="1:10" x14ac:dyDescent="0.25">
      <c r="A18" s="22">
        <v>1</v>
      </c>
      <c r="B18" s="23" t="s">
        <v>7</v>
      </c>
      <c r="C18" s="66">
        <v>834275</v>
      </c>
      <c r="D18" s="44">
        <f>C18/C28*100</f>
        <v>14.792033346210335</v>
      </c>
      <c r="E18" s="72">
        <v>128800</v>
      </c>
      <c r="F18" s="73">
        <v>195560.24</v>
      </c>
      <c r="G18" s="73">
        <v>258495.84</v>
      </c>
      <c r="H18" s="74">
        <v>289322.40000000002</v>
      </c>
      <c r="I18" s="88">
        <f>E18+F18+G18+H18</f>
        <v>872178.48</v>
      </c>
      <c r="J18" s="100">
        <f>C18-I18</f>
        <v>-37903.479999999981</v>
      </c>
    </row>
    <row r="19" spans="1:10" x14ac:dyDescent="0.25">
      <c r="A19" s="22">
        <v>2</v>
      </c>
      <c r="B19" s="23" t="s">
        <v>72</v>
      </c>
      <c r="C19" s="66">
        <f>C20+C21+C22+C23</f>
        <v>762978</v>
      </c>
      <c r="D19" s="44">
        <f>C19/C28*100</f>
        <v>13.52790868529546</v>
      </c>
      <c r="E19" s="72">
        <f>E20+E21+E22+E23+E24</f>
        <v>163156.78999999998</v>
      </c>
      <c r="F19" s="73">
        <f>F20+F21+F22+F23+F24</f>
        <v>317168.99</v>
      </c>
      <c r="G19" s="73">
        <f>G20+G21+G22+G23+G24</f>
        <v>188766.3</v>
      </c>
      <c r="H19" s="73">
        <f>H20+H21+H22+H23+H24</f>
        <v>192970.53</v>
      </c>
      <c r="I19" s="88">
        <f t="shared" ref="I19:I28" si="2">E19+F19+G19+H19</f>
        <v>862062.61</v>
      </c>
      <c r="J19" s="100">
        <f t="shared" ref="J19:J28" si="3">C19-I19</f>
        <v>-99084.609999999986</v>
      </c>
    </row>
    <row r="20" spans="1:10" x14ac:dyDescent="0.25">
      <c r="A20" s="10"/>
      <c r="B20" s="26" t="s">
        <v>66</v>
      </c>
      <c r="C20" s="67">
        <v>2186</v>
      </c>
      <c r="D20" s="44"/>
      <c r="E20" s="75"/>
      <c r="F20" s="76"/>
      <c r="G20" s="76"/>
      <c r="H20" s="76"/>
      <c r="I20" s="89">
        <f t="shared" si="2"/>
        <v>0</v>
      </c>
      <c r="J20" s="98">
        <f t="shared" si="3"/>
        <v>2186</v>
      </c>
    </row>
    <row r="21" spans="1:10" x14ac:dyDescent="0.25">
      <c r="A21" s="10"/>
      <c r="B21" s="26" t="s">
        <v>67</v>
      </c>
      <c r="C21" s="67">
        <v>697728</v>
      </c>
      <c r="D21" s="44"/>
      <c r="E21" s="77">
        <v>118383.29</v>
      </c>
      <c r="F21" s="69">
        <v>303147.55</v>
      </c>
      <c r="G21" s="69">
        <v>183888.53</v>
      </c>
      <c r="H21" s="69">
        <v>181283</v>
      </c>
      <c r="I21" s="89">
        <f t="shared" si="2"/>
        <v>786702.37</v>
      </c>
      <c r="J21" s="98">
        <f t="shared" si="3"/>
        <v>-88974.37</v>
      </c>
    </row>
    <row r="22" spans="1:10" x14ac:dyDescent="0.25">
      <c r="A22" s="10"/>
      <c r="B22" s="26" t="s">
        <v>69</v>
      </c>
      <c r="C22" s="67">
        <v>60500</v>
      </c>
      <c r="D22" s="44"/>
      <c r="E22" s="77">
        <v>18000</v>
      </c>
      <c r="F22" s="69">
        <v>0</v>
      </c>
      <c r="G22" s="69"/>
      <c r="H22" s="69"/>
      <c r="I22" s="89">
        <f t="shared" si="2"/>
        <v>18000</v>
      </c>
      <c r="J22" s="98">
        <f t="shared" si="3"/>
        <v>42500</v>
      </c>
    </row>
    <row r="23" spans="1:10" x14ac:dyDescent="0.25">
      <c r="A23" s="10"/>
      <c r="B23" s="26" t="s">
        <v>70</v>
      </c>
      <c r="C23" s="67">
        <v>2564</v>
      </c>
      <c r="D23" s="44"/>
      <c r="E23" s="77">
        <v>26773.5</v>
      </c>
      <c r="F23" s="69">
        <v>14021.44</v>
      </c>
      <c r="G23" s="69">
        <v>4877.7700000000004</v>
      </c>
      <c r="H23" s="69">
        <v>11687.53</v>
      </c>
      <c r="I23" s="89">
        <f t="shared" si="2"/>
        <v>57360.240000000005</v>
      </c>
      <c r="J23" s="98">
        <f t="shared" si="3"/>
        <v>-54796.240000000005</v>
      </c>
    </row>
    <row r="24" spans="1:10" x14ac:dyDescent="0.25">
      <c r="A24" s="10"/>
      <c r="B24" s="26"/>
      <c r="C24" s="67"/>
      <c r="D24" s="44"/>
      <c r="E24" s="75"/>
      <c r="F24" s="76"/>
      <c r="G24" s="76"/>
      <c r="H24" s="76"/>
      <c r="I24" s="89">
        <f t="shared" si="2"/>
        <v>0</v>
      </c>
      <c r="J24" s="98">
        <f t="shared" si="3"/>
        <v>0</v>
      </c>
    </row>
    <row r="25" spans="1:10" x14ac:dyDescent="0.25">
      <c r="A25" s="22">
        <v>3</v>
      </c>
      <c r="B25" s="23" t="s">
        <v>12</v>
      </c>
      <c r="C25" s="66">
        <v>475700</v>
      </c>
      <c r="D25" s="44">
        <f>C25/C28*100</f>
        <v>8.434353495900341</v>
      </c>
      <c r="E25" s="72">
        <v>26896.32</v>
      </c>
      <c r="F25" s="73">
        <v>197752.78</v>
      </c>
      <c r="G25" s="73">
        <v>120427.18</v>
      </c>
      <c r="H25" s="74">
        <v>177988.72</v>
      </c>
      <c r="I25" s="88">
        <f t="shared" si="2"/>
        <v>523065</v>
      </c>
      <c r="J25" s="100">
        <f t="shared" si="3"/>
        <v>-47365</v>
      </c>
    </row>
    <row r="26" spans="1:10" x14ac:dyDescent="0.25">
      <c r="A26" s="22">
        <v>4</v>
      </c>
      <c r="B26" s="23" t="s">
        <v>8</v>
      </c>
      <c r="C26" s="66">
        <v>620000</v>
      </c>
      <c r="D26" s="44">
        <f>C26/C28*100</f>
        <v>10.992850888076962</v>
      </c>
      <c r="E26" s="72"/>
      <c r="F26" s="74"/>
      <c r="G26" s="74"/>
      <c r="H26" s="74"/>
      <c r="I26" s="88">
        <f t="shared" si="2"/>
        <v>0</v>
      </c>
      <c r="J26" s="100">
        <f t="shared" si="3"/>
        <v>620000</v>
      </c>
    </row>
    <row r="27" spans="1:10" ht="15.75" thickBot="1" x14ac:dyDescent="0.3">
      <c r="A27" s="61">
        <v>5</v>
      </c>
      <c r="B27" s="62" t="s">
        <v>9</v>
      </c>
      <c r="C27" s="84">
        <v>2947076.2</v>
      </c>
      <c r="D27" s="63">
        <f>C27/C28*100</f>
        <v>52.252853584516899</v>
      </c>
      <c r="E27" s="78">
        <v>301612.31</v>
      </c>
      <c r="F27" s="79">
        <v>633385.22</v>
      </c>
      <c r="G27" s="79">
        <v>467151.63</v>
      </c>
      <c r="H27" s="80">
        <v>814460.23</v>
      </c>
      <c r="I27" s="90">
        <f>E27+F27+G27+H27</f>
        <v>2216609.39</v>
      </c>
      <c r="J27" s="101">
        <f t="shared" si="3"/>
        <v>730466.81</v>
      </c>
    </row>
    <row r="28" spans="1:10" ht="15.75" thickBot="1" x14ac:dyDescent="0.3">
      <c r="A28" s="50"/>
      <c r="B28" s="64" t="s">
        <v>80</v>
      </c>
      <c r="C28" s="85">
        <f t="shared" ref="C28:H28" si="4">C18+C19+C25+C26+C27</f>
        <v>5640029.2000000002</v>
      </c>
      <c r="D28" s="65">
        <f t="shared" si="4"/>
        <v>100</v>
      </c>
      <c r="E28" s="81">
        <f t="shared" si="4"/>
        <v>620465.41999999993</v>
      </c>
      <c r="F28" s="82">
        <f t="shared" si="4"/>
        <v>1343867.23</v>
      </c>
      <c r="G28" s="82">
        <f t="shared" si="4"/>
        <v>1034840.9500000001</v>
      </c>
      <c r="H28" s="82">
        <f t="shared" si="4"/>
        <v>1474741.88</v>
      </c>
      <c r="I28" s="94">
        <f t="shared" si="2"/>
        <v>4473915.4800000004</v>
      </c>
      <c r="J28" s="102">
        <f t="shared" si="3"/>
        <v>1166113.7199999997</v>
      </c>
    </row>
  </sheetData>
  <mergeCells count="7">
    <mergeCell ref="E16:I16"/>
    <mergeCell ref="E1:F1"/>
    <mergeCell ref="E3:G3"/>
    <mergeCell ref="E4:F4"/>
    <mergeCell ref="E5:G5"/>
    <mergeCell ref="A7:H7"/>
    <mergeCell ref="E9:I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я</vt:lpstr>
      <vt:lpstr>членский взнос</vt:lpstr>
      <vt:lpstr>Исполнение сметы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Оксана</dc:creator>
  <cp:lastModifiedBy>-</cp:lastModifiedBy>
  <cp:lastPrinted>2024-08-11T15:17:11Z</cp:lastPrinted>
  <dcterms:created xsi:type="dcterms:W3CDTF">2015-06-05T18:17:20Z</dcterms:created>
  <dcterms:modified xsi:type="dcterms:W3CDTF">2024-08-11T15:17:20Z</dcterms:modified>
</cp:coreProperties>
</file>