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\Documents\БУШКО\СНД Дужба\Сметы\2024\"/>
    </mc:Choice>
  </mc:AlternateContent>
  <bookViews>
    <workbookView xWindow="0" yWindow="0" windowWidth="25200" windowHeight="13185"/>
  </bookViews>
  <sheets>
    <sheet name="я" sheetId="1" r:id="rId1"/>
    <sheet name="членский взнос" sheetId="3" r:id="rId2"/>
    <sheet name="Исполнение сметы" sheetId="4" r:id="rId3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C63" i="1" l="1"/>
  <c r="H13" i="4" l="1"/>
  <c r="I13" i="4" s="1"/>
  <c r="I22" i="4" l="1"/>
  <c r="I24" i="4"/>
  <c r="I25" i="4"/>
  <c r="I26" i="4"/>
  <c r="I27" i="4"/>
  <c r="E30" i="4" l="1"/>
  <c r="C30" i="4"/>
  <c r="D30" i="4"/>
  <c r="C32" i="1" l="1"/>
  <c r="I29" i="4" l="1"/>
  <c r="G21" i="4" l="1"/>
  <c r="G30" i="4"/>
  <c r="G15" i="4"/>
  <c r="E15" i="4"/>
  <c r="F15" i="4"/>
  <c r="E21" i="4"/>
  <c r="F21" i="4"/>
  <c r="F30" i="4" s="1"/>
  <c r="H14" i="4"/>
  <c r="I14" i="4" s="1"/>
  <c r="H12" i="4"/>
  <c r="I12" i="4" s="1"/>
  <c r="D15" i="4"/>
  <c r="H15" i="4" l="1"/>
  <c r="C15" i="4"/>
  <c r="I15" i="4" s="1"/>
  <c r="H22" i="4"/>
  <c r="H23" i="4"/>
  <c r="I23" i="4" s="1"/>
  <c r="H24" i="4"/>
  <c r="H25" i="4"/>
  <c r="H26" i="4"/>
  <c r="H27" i="4"/>
  <c r="H28" i="4"/>
  <c r="I28" i="4" s="1"/>
  <c r="H20" i="4"/>
  <c r="I20" i="4" s="1"/>
  <c r="D21" i="4" l="1"/>
  <c r="H21" i="4" s="1"/>
  <c r="I21" i="4" s="1"/>
  <c r="C21" i="4"/>
  <c r="H30" i="4" l="1"/>
  <c r="I30" i="4" s="1"/>
  <c r="C30" i="1" l="1"/>
  <c r="C28" i="1"/>
  <c r="C25" i="1"/>
  <c r="C26" i="1" l="1"/>
  <c r="C70" i="1"/>
  <c r="C49" i="1" l="1"/>
  <c r="C64" i="1" l="1"/>
  <c r="C75" i="1" s="1"/>
  <c r="D20" i="1"/>
  <c r="D10" i="3"/>
  <c r="E10" i="3"/>
  <c r="C76" i="1" l="1"/>
  <c r="C77" i="1" s="1"/>
  <c r="D58" i="1" s="1"/>
  <c r="D75" i="1" l="1"/>
  <c r="C34" i="1"/>
  <c r="C35" i="1" s="1"/>
  <c r="G12" i="1" s="1"/>
  <c r="D52" i="1"/>
  <c r="D51" i="1"/>
  <c r="D48" i="1"/>
  <c r="D47" i="1"/>
  <c r="D45" i="1"/>
  <c r="D46" i="1"/>
  <c r="D67" i="1"/>
  <c r="D66" i="1"/>
  <c r="D44" i="1"/>
  <c r="D43" i="1"/>
  <c r="D40" i="1"/>
  <c r="D54" i="1"/>
  <c r="D42" i="1"/>
  <c r="D41" i="1"/>
  <c r="D57" i="1"/>
  <c r="D55" i="1"/>
  <c r="D53" i="1"/>
  <c r="D56" i="1"/>
  <c r="D16" i="1"/>
  <c r="D21" i="1" s="1"/>
  <c r="D77" i="1" l="1"/>
  <c r="D33" i="1" l="1"/>
  <c r="D26" i="1"/>
  <c r="D25" i="1"/>
  <c r="D32" i="1"/>
  <c r="D34" i="1"/>
  <c r="D35" i="1" l="1"/>
</calcChain>
</file>

<file path=xl/sharedStrings.xml><?xml version="1.0" encoding="utf-8"?>
<sst xmlns="http://schemas.openxmlformats.org/spreadsheetml/2006/main" count="160" uniqueCount="125">
  <si>
    <t>№ п/п</t>
  </si>
  <si>
    <t>Доля, %</t>
  </si>
  <si>
    <t>Из них:</t>
  </si>
  <si>
    <t>участки с газом - 107</t>
  </si>
  <si>
    <t>поступления за год</t>
  </si>
  <si>
    <t>Вывоз мусора</t>
  </si>
  <si>
    <t>Ремонт дорог</t>
  </si>
  <si>
    <t>Общехозяйственные расходы</t>
  </si>
  <si>
    <t>Наименование статей расходов</t>
  </si>
  <si>
    <t>Сумма за год</t>
  </si>
  <si>
    <t>Общественная электроэнергия</t>
  </si>
  <si>
    <t>Общехозяйственные расходы, в том числе:</t>
  </si>
  <si>
    <t>Страховые взносы</t>
  </si>
  <si>
    <t>Расчетно-кассовое обслуживание в банке</t>
  </si>
  <si>
    <t>Бухгалтерские услуги</t>
  </si>
  <si>
    <t>Обслуживание оргтехники и канцелярские товары</t>
  </si>
  <si>
    <t>5.1</t>
  </si>
  <si>
    <t>5.1.1</t>
  </si>
  <si>
    <t>5.1.2</t>
  </si>
  <si>
    <t>5.1.3</t>
  </si>
  <si>
    <t>5.1.4</t>
  </si>
  <si>
    <t>5.1.5</t>
  </si>
  <si>
    <t>5.1.6</t>
  </si>
  <si>
    <t>Эксплуатационные расходы на содержание и обслуживание общего имущества, том числе:</t>
  </si>
  <si>
    <t>Ремонт трактора (работа, запчасти, жидкости)</t>
  </si>
  <si>
    <t>Услуги по поддержанию работоспособности сайта</t>
  </si>
  <si>
    <t>Обслуживание программного обеспечения (ЭЦП, отчетность)</t>
  </si>
  <si>
    <t>Почтовые расходы</t>
  </si>
  <si>
    <t>Ремонт и обслуживание летнего водопровода, гидроузлов</t>
  </si>
  <si>
    <t>Газ для отопления мест общего пользования</t>
  </si>
  <si>
    <t>Налоги</t>
  </si>
  <si>
    <t>Налог УСН</t>
  </si>
  <si>
    <t>Резервный фонд непредвиденных расходов</t>
  </si>
  <si>
    <t>5.1.7</t>
  </si>
  <si>
    <t>5.1.8</t>
  </si>
  <si>
    <t>5.1.9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</si>
  <si>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</si>
  <si>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</si>
  <si>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</si>
  <si>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</si>
  <si>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</si>
  <si>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</si>
  <si>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</si>
  <si>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</si>
  <si>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Водный налог на скважины</t>
  </si>
  <si>
    <t>5.3</t>
  </si>
  <si>
    <t>5.3.1</t>
  </si>
  <si>
    <t>5.3.2</t>
  </si>
  <si>
    <t>5.4</t>
  </si>
  <si>
    <t>Административно-управленческие:</t>
  </si>
  <si>
    <t>"УТВЕРЖДЕНО"</t>
  </si>
  <si>
    <t>Решением общего собрания СНТ "ДРУЖБА"</t>
  </si>
  <si>
    <t>Председатель правления</t>
  </si>
  <si>
    <t>________________ А. С. Низовцев</t>
  </si>
  <si>
    <t>Хознужды</t>
  </si>
  <si>
    <t>Состав членских взносов</t>
  </si>
  <si>
    <t>электроэнергия</t>
  </si>
  <si>
    <t>налог на земли ОП</t>
  </si>
  <si>
    <t>ремонт дорог</t>
  </si>
  <si>
    <t>Обслуживание газопровода</t>
  </si>
  <si>
    <t>вывоз мусора</t>
  </si>
  <si>
    <t>воздуховод</t>
  </si>
  <si>
    <t xml:space="preserve">Обслуживание газопровода </t>
  </si>
  <si>
    <t>Страхование  + отчет</t>
  </si>
  <si>
    <t>Транспортировка газа</t>
  </si>
  <si>
    <t>Газопровод, в т.ч.:</t>
  </si>
  <si>
    <t>5.2.8</t>
  </si>
  <si>
    <t>ВСЕГО ОБЩЕХОЗЯЙСТВЕННЫХ РАСХОДОВ</t>
  </si>
  <si>
    <t>ГСМ (компенсация + трактор)</t>
  </si>
  <si>
    <t>Аренда магазина</t>
  </si>
  <si>
    <t>Прочие поступления:</t>
  </si>
  <si>
    <t>Компенсация за проезд грузовых машин</t>
  </si>
  <si>
    <t>ВСЕГО ПОСТУПЛЕНИЯ</t>
  </si>
  <si>
    <t>Запланированное поступление членских взносов в 2023 году</t>
  </si>
  <si>
    <t>членский взнос в квартал (прежняя величина)</t>
  </si>
  <si>
    <t>ДЕТАЛИЗАЦИЯ</t>
  </si>
  <si>
    <t>Руб.</t>
  </si>
  <si>
    <t>%</t>
  </si>
  <si>
    <t>Плательщики взносов всего - 284</t>
  </si>
  <si>
    <t>участки без газа - 177</t>
  </si>
  <si>
    <t>Всего административно-управленческих и эксплуатационных расходов:</t>
  </si>
  <si>
    <t>Замена насоса на 5-й линии</t>
  </si>
  <si>
    <t>5.2.10</t>
  </si>
  <si>
    <t>5.3.3</t>
  </si>
  <si>
    <t>_прочее</t>
  </si>
  <si>
    <t>Песок (5 машин * 10 000 руб.)</t>
  </si>
  <si>
    <t>Ремонт изоляции газопровода (раз в 5 лет, 2024)</t>
  </si>
  <si>
    <t>Услуги связи и интернет</t>
  </si>
  <si>
    <t>"____" ______________ 2024 г.</t>
  </si>
  <si>
    <t>ВСЕГО ЗАПЛАНИРОВАННЫЕ РАСХОДЫ в 2024 г.</t>
  </si>
  <si>
    <t>Транспортный налог (трактор)</t>
  </si>
  <si>
    <t>Экстренные судебные расходы</t>
  </si>
  <si>
    <t>5.4.1</t>
  </si>
  <si>
    <t>5.5</t>
  </si>
  <si>
    <r>
      <rPr>
        <b/>
        <sz val="11"/>
        <rFont val="Times New Roman"/>
        <family val="1"/>
        <charset val="204"/>
      </rPr>
      <t>РАСХОДНАЯ ЧАСТЬ</t>
    </r>
    <r>
      <rPr>
        <b/>
        <sz val="11"/>
        <color rgb="FFFF0000"/>
        <rFont val="Times New Roman"/>
        <family val="1"/>
        <charset val="204"/>
      </rPr>
      <t xml:space="preserve"> (план на </t>
    </r>
    <r>
      <rPr>
        <b/>
        <sz val="16"/>
        <color rgb="FFFF0000"/>
        <rFont val="Times New Roman"/>
        <family val="1"/>
        <charset val="204"/>
      </rPr>
      <t>2024</t>
    </r>
    <r>
      <rPr>
        <b/>
        <sz val="11"/>
        <color rgb="FFFF0000"/>
        <rFont val="Times New Roman"/>
        <family val="1"/>
        <charset val="204"/>
      </rPr>
      <t xml:space="preserve"> год)</t>
    </r>
  </si>
  <si>
    <t>Расчет членского взноса:</t>
  </si>
  <si>
    <t>Площадь вашего участка в метрах:</t>
  </si>
  <si>
    <t>Квартальный взнос:</t>
  </si>
  <si>
    <t>5.2.9</t>
  </si>
  <si>
    <t>Ремонт электро сетей</t>
  </si>
  <si>
    <t>мособлгаз</t>
  </si>
  <si>
    <t>газпром</t>
  </si>
  <si>
    <t>мосэнергосбыт</t>
  </si>
  <si>
    <t>стройэкосервис+рузский ро+костогрыз</t>
  </si>
  <si>
    <t>В целях покрытия непредвиденных расходов, курсовой разницы по отношению к 2023 году (ожидание роста цен относительно падения курса рубля с 70 до 100 рублей за доллар) и компенсации кассового разрыва из-за неуплаты квартальных взносов частью садоводов принимается коэффициент 10%</t>
  </si>
  <si>
    <t>ПЛАН</t>
  </si>
  <si>
    <t>1 квартал</t>
  </si>
  <si>
    <t>2 квартал</t>
  </si>
  <si>
    <t>3 квартал</t>
  </si>
  <si>
    <t>4 квартал</t>
  </si>
  <si>
    <t>ГОД</t>
  </si>
  <si>
    <t>ИСПОЛНЕНИЕ ФАКТ</t>
  </si>
  <si>
    <r>
      <t xml:space="preserve">ДОХОДНАЯ ЧАСТЬ </t>
    </r>
    <r>
      <rPr>
        <b/>
        <sz val="11"/>
        <color rgb="FFFF0000"/>
        <rFont val="Times New Roman"/>
        <family val="1"/>
        <charset val="204"/>
      </rPr>
      <t xml:space="preserve">(данные за </t>
    </r>
    <r>
      <rPr>
        <b/>
        <sz val="16"/>
        <color rgb="FFFF0000"/>
        <rFont val="Times New Roman"/>
        <family val="1"/>
        <charset val="204"/>
      </rPr>
      <t>2024</t>
    </r>
    <r>
      <rPr>
        <b/>
        <sz val="11"/>
        <color rgb="FFFF0000"/>
        <rFont val="Times New Roman"/>
        <family val="1"/>
        <charset val="204"/>
      </rPr>
      <t xml:space="preserve"> год)</t>
    </r>
  </si>
  <si>
    <t>ИСПОЛНЕНИЕ СМЕТЫ ЗА 2024 ГОД</t>
  </si>
  <si>
    <t>Обслуживание электрохозяйства (12м*20тр)</t>
  </si>
  <si>
    <t>Подготовка межевого плана по результатам решения суда</t>
  </si>
  <si>
    <t>5.2.11</t>
  </si>
  <si>
    <t>Запланированное поступление членских взносов в 2024 году</t>
  </si>
  <si>
    <t>Расхождение</t>
  </si>
  <si>
    <t>5.2.12</t>
  </si>
  <si>
    <t>Ремонт забора</t>
  </si>
  <si>
    <t xml:space="preserve">Судебные расходы </t>
  </si>
  <si>
    <r>
      <t xml:space="preserve">Оплата труда работников СНТ/ работников по ГПД (с НДФЛ) </t>
    </r>
    <r>
      <rPr>
        <b/>
        <sz val="11"/>
        <color theme="1"/>
        <rFont val="Times New Roman"/>
        <family val="1"/>
        <charset val="204"/>
      </rPr>
      <t>с 01.01.2024 по 30.09.2024</t>
    </r>
    <r>
      <rPr>
        <sz val="11"/>
        <color theme="1"/>
        <rFont val="Times New Roman"/>
        <family val="1"/>
        <charset val="204"/>
      </rPr>
      <t xml:space="preserve">  (Председатель 35 000*9= 315 000, секретарь 17241 *9= 155 169, разнорабочий-тракторист 15 000*9 000=135 000, Ответсвенный за газовое и электрохозяйство 15 000*9=135 000р)</t>
    </r>
  </si>
  <si>
    <t>СМЕТА ДОХОДОВ И РАСХОДОВ НА 2024  ГОД (проект)</t>
  </si>
  <si>
    <t>с 01.01.2024 по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</si>
</sst>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" fontId="2" fillId="0" borderId="5" xfId="0" applyNumberFormat="1" applyFont="1" applyBorder="1"/>
    <xf numFmtId="4" fontId="2" fillId="0" borderId="1" xfId="0" applyNumberFormat="1" applyFont="1" applyBorder="1"/>
    <xf numFmtId="4" fontId="3" fillId="0" borderId="5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2" fontId="2" fillId="0" borderId="5" xfId="0" applyNumberFormat="1" applyFont="1" applyBorder="1"/>
    <xf numFmtId="0" fontId="2" fillId="0" borderId="1" xfId="0" applyFont="1" applyBorder="1" applyAlignment="1">
      <alignment wrapText="1"/>
    </xf>
    <xf numFmtId="0" fontId="2" fillId="0" borderId="6" xfId="0" applyFont="1" applyBorder="1"/>
    <xf numFmtId="0" fontId="2" fillId="0" borderId="7" xfId="0" applyFont="1" applyBorder="1" applyAlignment="1">
      <alignment wrapText="1"/>
    </xf>
    <xf numFmtId="4" fontId="3" fillId="0" borderId="7" xfId="0" applyNumberFormat="1" applyFont="1" applyBorder="1"/>
    <xf numFmtId="0" fontId="2" fillId="0" borderId="8" xfId="0" applyFont="1" applyBorder="1"/>
    <xf numFmtId="9" fontId="2" fillId="0" borderId="0" xfId="0" applyNumberFormat="1" applyFont="1"/>
    <xf numFmtId="0" fontId="2" fillId="0" borderId="0" xfId="0" applyFont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/>
    <xf numFmtId="0" fontId="2" fillId="0" borderId="3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2" borderId="2" xfId="0" applyFont="1" applyFill="1" applyBorder="1"/>
    <xf numFmtId="4" fontId="2" fillId="3" borderId="1" xfId="0" applyNumberFormat="1" applyFont="1" applyFill="1" applyBorder="1"/>
    <xf numFmtId="0" fontId="0" fillId="0" borderId="1" xfId="0" applyBorder="1"/>
    <xf numFmtId="0" fontId="9" fillId="3" borderId="1" xfId="0" applyFont="1" applyFill="1" applyBorder="1"/>
    <xf numFmtId="0" fontId="0" fillId="3" borderId="1" xfId="0" applyFill="1" applyBorder="1"/>
    <xf numFmtId="0" fontId="0" fillId="5" borderId="1" xfId="0" applyFill="1" applyBorder="1"/>
    <xf numFmtId="4" fontId="2" fillId="5" borderId="1" xfId="0" applyNumberFormat="1" applyFont="1" applyFill="1" applyBorder="1"/>
    <xf numFmtId="2" fontId="0" fillId="0" borderId="1" xfId="0" applyNumberFormat="1" applyBorder="1"/>
    <xf numFmtId="4" fontId="3" fillId="6" borderId="1" xfId="0" applyNumberFormat="1" applyFont="1" applyFill="1" applyBorder="1"/>
    <xf numFmtId="4" fontId="11" fillId="5" borderId="1" xfId="0" applyNumberFormat="1" applyFont="1" applyFill="1" applyBorder="1"/>
    <xf numFmtId="4" fontId="3" fillId="5" borderId="1" xfId="0" applyNumberFormat="1" applyFont="1" applyFill="1" applyBorder="1"/>
    <xf numFmtId="2" fontId="0" fillId="5" borderId="1" xfId="0" applyNumberFormat="1" applyFill="1" applyBorder="1"/>
    <xf numFmtId="0" fontId="0" fillId="5" borderId="16" xfId="0" applyFill="1" applyBorder="1"/>
    <xf numFmtId="2" fontId="9" fillId="5" borderId="16" xfId="0" applyNumberFormat="1" applyFont="1" applyFill="1" applyBorder="1"/>
    <xf numFmtId="0" fontId="9" fillId="3" borderId="16" xfId="0" applyFont="1" applyFill="1" applyBorder="1"/>
    <xf numFmtId="0" fontId="0" fillId="0" borderId="5" xfId="0" applyBorder="1"/>
    <xf numFmtId="4" fontId="0" fillId="0" borderId="5" xfId="0" applyNumberFormat="1" applyBorder="1"/>
    <xf numFmtId="0" fontId="0" fillId="0" borderId="12" xfId="0" applyBorder="1"/>
    <xf numFmtId="0" fontId="0" fillId="0" borderId="0" xfId="0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3" fillId="0" borderId="23" xfId="0" applyFont="1" applyFill="1" applyBorder="1" applyAlignment="1">
      <alignment horizontal="center"/>
    </xf>
    <xf numFmtId="0" fontId="0" fillId="0" borderId="26" xfId="0" applyBorder="1"/>
    <xf numFmtId="0" fontId="2" fillId="0" borderId="27" xfId="0" applyFont="1" applyBorder="1"/>
    <xf numFmtId="0" fontId="2" fillId="0" borderId="28" xfId="0" applyFont="1" applyBorder="1"/>
    <xf numFmtId="2" fontId="0" fillId="5" borderId="28" xfId="0" applyNumberFormat="1" applyFill="1" applyBorder="1"/>
    <xf numFmtId="0" fontId="0" fillId="5" borderId="28" xfId="0" applyFill="1" applyBorder="1"/>
    <xf numFmtId="2" fontId="9" fillId="5" borderId="29" xfId="0" applyNumberFormat="1" applyFont="1" applyFill="1" applyBorder="1"/>
    <xf numFmtId="4" fontId="0" fillId="0" borderId="30" xfId="0" applyNumberForma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 applyAlignment="1">
      <alignment wrapText="1"/>
    </xf>
    <xf numFmtId="0" fontId="9" fillId="3" borderId="28" xfId="0" applyFont="1" applyFill="1" applyBorder="1"/>
    <xf numFmtId="0" fontId="0" fillId="3" borderId="28" xfId="0" applyFill="1" applyBorder="1"/>
    <xf numFmtId="0" fontId="9" fillId="3" borderId="29" xfId="0" applyFont="1" applyFill="1" applyBorder="1"/>
    <xf numFmtId="0" fontId="3" fillId="4" borderId="23" xfId="0" applyFont="1" applyFill="1" applyBorder="1" applyAlignment="1">
      <alignment wrapText="1"/>
    </xf>
    <xf numFmtId="0" fontId="9" fillId="4" borderId="23" xfId="0" applyFont="1" applyFill="1" applyBorder="1"/>
    <xf numFmtId="0" fontId="9" fillId="4" borderId="24" xfId="0" applyFont="1" applyFill="1" applyBorder="1"/>
    <xf numFmtId="0" fontId="2" fillId="4" borderId="22" xfId="0" applyFont="1" applyFill="1" applyBorder="1"/>
    <xf numFmtId="0" fontId="3" fillId="4" borderId="23" xfId="0" applyFont="1" applyFill="1" applyBorder="1"/>
    <xf numFmtId="2" fontId="9" fillId="4" borderId="23" xfId="0" applyNumberFormat="1" applyFont="1" applyFill="1" applyBorder="1"/>
    <xf numFmtId="2" fontId="9" fillId="4" borderId="24" xfId="0" applyNumberFormat="1" applyFont="1" applyFill="1" applyBorder="1"/>
    <xf numFmtId="4" fontId="9" fillId="4" borderId="17" xfId="0" applyNumberFormat="1" applyFont="1" applyFill="1" applyBorder="1"/>
    <xf numFmtId="4" fontId="9" fillId="3" borderId="5" xfId="0" applyNumberFormat="1" applyFont="1" applyFill="1" applyBorder="1"/>
    <xf numFmtId="4" fontId="9" fillId="3" borderId="30" xfId="0" applyNumberFormat="1" applyFont="1" applyFill="1" applyBorder="1"/>
    <xf numFmtId="4" fontId="9" fillId="4" borderId="26" xfId="0" applyNumberFormat="1" applyFont="1" applyFill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20" xfId="0" applyFont="1" applyBorder="1"/>
    <xf numFmtId="0" fontId="2" fillId="0" borderId="16" xfId="0" applyFont="1" applyBorder="1" applyAlignment="1">
      <alignment horizontal="center" wrapText="1"/>
    </xf>
    <xf numFmtId="4" fontId="3" fillId="0" borderId="16" xfId="0" applyNumberFormat="1" applyFont="1" applyBorder="1"/>
    <xf numFmtId="2" fontId="3" fillId="0" borderId="29" xfId="0" applyNumberFormat="1" applyFont="1" applyBorder="1"/>
    <xf numFmtId="4" fontId="3" fillId="4" borderId="24" xfId="0" applyNumberFormat="1" applyFont="1" applyFill="1" applyBorder="1"/>
    <xf numFmtId="0" fontId="3" fillId="0" borderId="20" xfId="0" applyFont="1" applyBorder="1" applyAlignment="1">
      <alignment horizontal="center"/>
    </xf>
    <xf numFmtId="4" fontId="3" fillId="3" borderId="16" xfId="0" applyNumberFormat="1" applyFont="1" applyFill="1" applyBorder="1"/>
    <xf numFmtId="4" fontId="2" fillId="0" borderId="16" xfId="0" applyNumberFormat="1" applyFont="1" applyBorder="1"/>
    <xf numFmtId="4" fontId="2" fillId="5" borderId="16" xfId="0" applyNumberFormat="1" applyFont="1" applyFill="1" applyBorder="1"/>
    <xf numFmtId="4" fontId="3" fillId="3" borderId="29" xfId="0" applyNumberFormat="1" applyFont="1" applyFill="1" applyBorder="1"/>
    <xf numFmtId="0" fontId="9" fillId="0" borderId="18" xfId="0" applyFont="1" applyBorder="1" applyAlignment="1">
      <alignment horizontal="center"/>
    </xf>
    <xf numFmtId="0" fontId="9" fillId="5" borderId="4" xfId="0" applyFont="1" applyFill="1" applyBorder="1"/>
    <xf numFmtId="2" fontId="1" fillId="5" borderId="4" xfId="0" applyNumberFormat="1" applyFont="1" applyFill="1" applyBorder="1"/>
    <xf numFmtId="2" fontId="1" fillId="5" borderId="27" xfId="0" applyNumberFormat="1" applyFont="1" applyFill="1" applyBorder="1"/>
    <xf numFmtId="2" fontId="9" fillId="4" borderId="22" xfId="0" applyNumberFormat="1" applyFont="1" applyFill="1" applyBorder="1"/>
    <xf numFmtId="0" fontId="0" fillId="0" borderId="13" xfId="0" applyBorder="1"/>
    <xf numFmtId="0" fontId="9" fillId="3" borderId="4" xfId="0" applyFont="1" applyFill="1" applyBorder="1"/>
    <xf numFmtId="0" fontId="0" fillId="0" borderId="4" xfId="0" applyBorder="1"/>
    <xf numFmtId="0" fontId="0" fillId="5" borderId="4" xfId="0" applyFill="1" applyBorder="1"/>
    <xf numFmtId="0" fontId="9" fillId="3" borderId="27" xfId="0" applyFont="1" applyFill="1" applyBorder="1"/>
    <xf numFmtId="0" fontId="9" fillId="4" borderId="22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3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2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D26" sqref="D26"/>
    </sheetView>
  </sheetViews>
  <sheetFormatPr defaultColWidth="9.140625" defaultRowHeight="15" x14ac:dyDescent="0.25"/>
  <cols>
    <col min="1" max="1" width="7.5703125" style="3" customWidth="1"/>
    <col min="2" max="2" width="53.5703125" style="3" customWidth="1"/>
    <col min="3" max="3" width="17.85546875" style="3" customWidth="1"/>
    <col min="4" max="4" width="23.42578125" style="3" customWidth="1"/>
    <col min="5" max="5" width="9.140625" style="3"/>
    <col min="6" max="6" width="31.42578125" style="3" hidden="1" customWidth="1"/>
    <col min="7" max="7" width="10" style="3" hidden="1" customWidth="1"/>
    <col min="8" max="11" width="0" style="3" hidden="1" customWidth="1"/>
    <col min="12" max="16384" width="9.140625" style="3"/>
  </cols>
  <sheetData>
    <row r="1" spans="1:7" ht="7.5" customHeight="1" x14ac:dyDescent="0.25">
      <c r="A1" s="2"/>
      <c r="B1" s="2"/>
      <c r="C1" s="2"/>
      <c r="D1" s="2"/>
    </row>
    <row r="2" spans="1:7" x14ac:dyDescent="0.25">
      <c r="C2" s="122" t="s">
        <v>50</v>
      </c>
      <c r="D2" s="122"/>
    </row>
    <row r="3" spans="1:7" x14ac:dyDescent="0.25">
      <c r="C3" s="3" t="s">
        <v>51</v>
      </c>
      <c r="F3" s="4"/>
    </row>
    <row r="4" spans="1:7" x14ac:dyDescent="0.25">
      <c r="C4" s="123" t="s">
        <v>88</v>
      </c>
      <c r="D4" s="123"/>
      <c r="F4" s="4"/>
    </row>
    <row r="5" spans="1:7" x14ac:dyDescent="0.25">
      <c r="C5" s="123" t="s">
        <v>52</v>
      </c>
      <c r="D5" s="123"/>
      <c r="F5" s="4"/>
    </row>
    <row r="6" spans="1:7" x14ac:dyDescent="0.25">
      <c r="C6" s="123" t="s">
        <v>53</v>
      </c>
      <c r="D6" s="123"/>
    </row>
    <row r="7" spans="1:7" ht="8.25" customHeight="1" x14ac:dyDescent="0.25">
      <c r="C7" s="5"/>
      <c r="D7" s="5"/>
    </row>
    <row r="8" spans="1:7" ht="15.75" x14ac:dyDescent="0.25">
      <c r="A8" s="121" t="s">
        <v>123</v>
      </c>
      <c r="B8" s="121"/>
      <c r="C8" s="121"/>
      <c r="D8" s="121"/>
      <c r="F8" s="4"/>
    </row>
    <row r="9" spans="1:7" ht="15.75" thickBot="1" x14ac:dyDescent="0.3">
      <c r="B9" s="128" t="s">
        <v>124</v>
      </c>
      <c r="C9" s="128"/>
      <c r="D9" s="128"/>
    </row>
    <row r="10" spans="1:7" ht="20.25" x14ac:dyDescent="0.3">
      <c r="A10" s="6"/>
      <c r="B10" s="38" t="s">
        <v>112</v>
      </c>
      <c r="C10" s="7"/>
      <c r="D10" s="8"/>
      <c r="F10" s="46" t="s">
        <v>95</v>
      </c>
      <c r="G10" s="41"/>
    </row>
    <row r="11" spans="1:7" x14ac:dyDescent="0.25">
      <c r="A11" s="9"/>
      <c r="B11" s="10" t="s">
        <v>78</v>
      </c>
      <c r="C11" s="10"/>
      <c r="D11" s="11"/>
      <c r="F11" s="42" t="s">
        <v>96</v>
      </c>
      <c r="G11" s="43">
        <v>1200</v>
      </c>
    </row>
    <row r="12" spans="1:7" ht="45.75" thickBot="1" x14ac:dyDescent="0.3">
      <c r="A12" s="9"/>
      <c r="B12" s="10"/>
      <c r="C12" s="12" t="s">
        <v>74</v>
      </c>
      <c r="D12" s="13" t="s">
        <v>4</v>
      </c>
      <c r="F12" s="44" t="s">
        <v>97</v>
      </c>
      <c r="G12" s="45">
        <f>((C35/300000)*G11)/4</f>
        <v>7562.3186888999999</v>
      </c>
    </row>
    <row r="13" spans="1:7" x14ac:dyDescent="0.25">
      <c r="A13" s="9"/>
      <c r="B13" s="10" t="s">
        <v>2</v>
      </c>
      <c r="C13" s="10"/>
      <c r="D13" s="11"/>
    </row>
    <row r="14" spans="1:7" x14ac:dyDescent="0.25">
      <c r="A14" s="9"/>
      <c r="B14" s="10" t="s">
        <v>3</v>
      </c>
      <c r="C14" s="15">
        <v>5000</v>
      </c>
      <c r="D14" s="14">
        <f>C14*3*107</f>
        <v>1605000</v>
      </c>
    </row>
    <row r="15" spans="1:7" x14ac:dyDescent="0.25">
      <c r="A15" s="9"/>
      <c r="B15" s="10" t="s">
        <v>79</v>
      </c>
      <c r="C15" s="15">
        <v>3700</v>
      </c>
      <c r="D15" s="14">
        <f>C15*3*177</f>
        <v>1964700</v>
      </c>
    </row>
    <row r="16" spans="1:7" x14ac:dyDescent="0.25">
      <c r="A16" s="9"/>
      <c r="B16" s="10" t="s">
        <v>73</v>
      </c>
      <c r="C16" s="15"/>
      <c r="D16" s="16">
        <f>SUM(D14:D15)</f>
        <v>3569700</v>
      </c>
    </row>
    <row r="17" spans="1:8" x14ac:dyDescent="0.25">
      <c r="A17" s="9"/>
      <c r="B17" s="10" t="s">
        <v>70</v>
      </c>
      <c r="C17" s="15"/>
      <c r="D17" s="16"/>
    </row>
    <row r="18" spans="1:8" x14ac:dyDescent="0.25">
      <c r="A18" s="9"/>
      <c r="B18" s="10" t="s">
        <v>69</v>
      </c>
      <c r="C18" s="15"/>
      <c r="D18" s="14">
        <v>0</v>
      </c>
    </row>
    <row r="19" spans="1:8" x14ac:dyDescent="0.25">
      <c r="A19" s="9"/>
      <c r="B19" s="10" t="s">
        <v>71</v>
      </c>
      <c r="C19" s="10"/>
      <c r="D19" s="14">
        <v>115000</v>
      </c>
    </row>
    <row r="20" spans="1:8" x14ac:dyDescent="0.25">
      <c r="A20" s="9"/>
      <c r="B20" s="10"/>
      <c r="C20" s="10"/>
      <c r="D20" s="16">
        <f>SUM(D18:D19)</f>
        <v>115000</v>
      </c>
    </row>
    <row r="21" spans="1:8" x14ac:dyDescent="0.25">
      <c r="A21" s="9"/>
      <c r="B21" s="17" t="s">
        <v>72</v>
      </c>
      <c r="C21" s="10"/>
      <c r="D21" s="16">
        <f>D16+D20</f>
        <v>3684700</v>
      </c>
    </row>
    <row r="22" spans="1:8" ht="9" customHeight="1" x14ac:dyDescent="0.25">
      <c r="A22" s="9"/>
      <c r="B22" s="10"/>
      <c r="C22" s="10"/>
      <c r="D22" s="11"/>
    </row>
    <row r="23" spans="1:8" ht="20.25" x14ac:dyDescent="0.3">
      <c r="A23" s="9"/>
      <c r="B23" s="37" t="s">
        <v>94</v>
      </c>
      <c r="C23" s="10"/>
      <c r="D23" s="11"/>
    </row>
    <row r="24" spans="1:8" x14ac:dyDescent="0.25">
      <c r="A24" s="19" t="s">
        <v>0</v>
      </c>
      <c r="B24" s="18" t="s">
        <v>8</v>
      </c>
      <c r="C24" s="18" t="s">
        <v>9</v>
      </c>
      <c r="D24" s="20" t="s">
        <v>1</v>
      </c>
    </row>
    <row r="25" spans="1:8" x14ac:dyDescent="0.25">
      <c r="A25" s="21">
        <v>1</v>
      </c>
      <c r="B25" s="22" t="s">
        <v>5</v>
      </c>
      <c r="C25" s="54">
        <f>H25/100*110</f>
        <v>940157.32799999998</v>
      </c>
      <c r="D25" s="24">
        <f>C25/C35*100</f>
        <v>12.432130496959438</v>
      </c>
      <c r="F25" s="3" t="s">
        <v>103</v>
      </c>
      <c r="G25" s="3">
        <v>2023</v>
      </c>
      <c r="H25" s="3">
        <v>854688.48</v>
      </c>
    </row>
    <row r="26" spans="1:8" x14ac:dyDescent="0.25">
      <c r="A26" s="21">
        <v>2</v>
      </c>
      <c r="B26" s="22" t="s">
        <v>65</v>
      </c>
      <c r="C26" s="54">
        <f>C27+C28+C29+C30+C31</f>
        <v>1072738.8709999998</v>
      </c>
      <c r="D26" s="24">
        <f>C26/C35*100</f>
        <v>14.185316899889051</v>
      </c>
    </row>
    <row r="27" spans="1:8" x14ac:dyDescent="0.25">
      <c r="A27" s="9"/>
      <c r="B27" s="25" t="s">
        <v>61</v>
      </c>
      <c r="C27" s="47">
        <v>2186</v>
      </c>
      <c r="D27" s="24"/>
    </row>
    <row r="28" spans="1:8" x14ac:dyDescent="0.25">
      <c r="A28" s="9"/>
      <c r="B28" s="25" t="s">
        <v>62</v>
      </c>
      <c r="C28" s="47">
        <f>H28/100*110</f>
        <v>865372.60699999996</v>
      </c>
      <c r="D28" s="24"/>
      <c r="F28" s="3" t="s">
        <v>100</v>
      </c>
      <c r="G28" s="3">
        <v>2023</v>
      </c>
      <c r="H28" s="3">
        <v>786702.37</v>
      </c>
    </row>
    <row r="29" spans="1:8" x14ac:dyDescent="0.25">
      <c r="A29" s="9"/>
      <c r="B29" s="25" t="s">
        <v>63</v>
      </c>
      <c r="C29" s="47">
        <v>60500</v>
      </c>
      <c r="D29" s="24"/>
    </row>
    <row r="30" spans="1:8" x14ac:dyDescent="0.25">
      <c r="A30" s="9"/>
      <c r="B30" s="25" t="s">
        <v>64</v>
      </c>
      <c r="C30" s="47">
        <f>H30/100*110</f>
        <v>63096.263999999996</v>
      </c>
      <c r="D30" s="24"/>
      <c r="F30" s="3" t="s">
        <v>101</v>
      </c>
      <c r="G30" s="3">
        <v>2023</v>
      </c>
      <c r="H30" s="3">
        <v>57360.24</v>
      </c>
    </row>
    <row r="31" spans="1:8" x14ac:dyDescent="0.25">
      <c r="A31" s="9"/>
      <c r="B31" s="25" t="s">
        <v>84</v>
      </c>
      <c r="C31" s="47">
        <v>81584</v>
      </c>
      <c r="D31" s="24"/>
      <c r="F31" s="4"/>
    </row>
    <row r="32" spans="1:8" x14ac:dyDescent="0.25">
      <c r="A32" s="21">
        <v>3</v>
      </c>
      <c r="B32" s="22" t="s">
        <v>10</v>
      </c>
      <c r="C32" s="54">
        <f>H32/100*110</f>
        <v>575371.5</v>
      </c>
      <c r="D32" s="24">
        <f>C32/C35*100</f>
        <v>7.6084005933858947</v>
      </c>
      <c r="F32" s="3" t="s">
        <v>102</v>
      </c>
      <c r="G32" s="3">
        <v>2023</v>
      </c>
      <c r="H32" s="3">
        <v>523065</v>
      </c>
    </row>
    <row r="33" spans="1:13" x14ac:dyDescent="0.25">
      <c r="A33" s="21">
        <v>4</v>
      </c>
      <c r="B33" s="22" t="s">
        <v>6</v>
      </c>
      <c r="C33" s="23">
        <v>0</v>
      </c>
      <c r="D33" s="24">
        <f>C33/C35*100</f>
        <v>0</v>
      </c>
    </row>
    <row r="34" spans="1:13" x14ac:dyDescent="0.25">
      <c r="A34" s="21">
        <v>5</v>
      </c>
      <c r="B34" s="22" t="s">
        <v>7</v>
      </c>
      <c r="C34" s="54">
        <f>C77+0</f>
        <v>4974050.9899000004</v>
      </c>
      <c r="D34" s="24">
        <f>C34/C35*100</f>
        <v>65.774152009765615</v>
      </c>
    </row>
    <row r="35" spans="1:13" ht="29.25" x14ac:dyDescent="0.25">
      <c r="A35" s="9"/>
      <c r="B35" s="39" t="s">
        <v>89</v>
      </c>
      <c r="C35" s="40">
        <f>C25+C26+C32+C33+C34</f>
        <v>7562318.6889000004</v>
      </c>
      <c r="D35" s="24">
        <f>D25+D26+D32+D33+D34</f>
        <v>100</v>
      </c>
      <c r="E35" s="4"/>
      <c r="G35" s="4"/>
    </row>
    <row r="36" spans="1:13" ht="15.75" thickBot="1" x14ac:dyDescent="0.3">
      <c r="A36" s="26"/>
      <c r="B36" s="27"/>
      <c r="C36" s="28"/>
      <c r="D36" s="29"/>
      <c r="K36" s="30"/>
      <c r="M36" s="30"/>
    </row>
    <row r="37" spans="1:13" ht="24" customHeight="1" x14ac:dyDescent="0.25">
      <c r="B37" s="31" t="s">
        <v>75</v>
      </c>
    </row>
    <row r="38" spans="1:13" ht="15.75" x14ac:dyDescent="0.25">
      <c r="A38" s="32">
        <v>5</v>
      </c>
      <c r="B38" s="33" t="s">
        <v>11</v>
      </c>
      <c r="C38" s="18" t="s">
        <v>76</v>
      </c>
      <c r="D38" s="18" t="s">
        <v>77</v>
      </c>
    </row>
    <row r="39" spans="1:13" x14ac:dyDescent="0.25">
      <c r="A39" s="32" t="s">
        <v>16</v>
      </c>
      <c r="B39" s="17" t="s">
        <v>49</v>
      </c>
      <c r="C39" s="10"/>
      <c r="D39" s="10"/>
    </row>
    <row r="40" spans="1:13" ht="80.25" customHeight="1" x14ac:dyDescent="0.25">
      <c r="A40" s="34" t="s">
        <v>17</v>
      </c>
      <c r="B40" s="25" t="s">
        <v>122</v>
      </c>
      <c r="C40" s="55">
        <v>740169</v>
      </c>
      <c r="D40" s="35">
        <f>C40/C77*100</f>
        <v>14.88060740637644</v>
      </c>
    </row>
    <row r="41" spans="1:13" ht="15" customHeight="1" x14ac:dyDescent="0.25">
      <c r="A41" s="34" t="s">
        <v>18</v>
      </c>
      <c r="B41" s="25" t="s">
        <v>12</v>
      </c>
      <c r="C41" s="52">
        <v>223220.7</v>
      </c>
      <c r="D41" s="35">
        <f>C41/C77*100</f>
        <v>4.4877042968248233</v>
      </c>
    </row>
    <row r="42" spans="1:13" ht="15" customHeight="1" x14ac:dyDescent="0.25">
      <c r="A42" s="34" t="s">
        <v>19</v>
      </c>
      <c r="B42" s="25" t="s">
        <v>13</v>
      </c>
      <c r="C42" s="52">
        <v>67590</v>
      </c>
      <c r="D42" s="35">
        <f>C42/C77*100</f>
        <v>1.3588521737562416</v>
      </c>
    </row>
    <row r="43" spans="1:13" ht="15" customHeight="1" x14ac:dyDescent="0.25">
      <c r="A43" s="34" t="s">
        <v>20</v>
      </c>
      <c r="B43" s="25" t="s">
        <v>14</v>
      </c>
      <c r="C43" s="52">
        <v>270000</v>
      </c>
      <c r="D43" s="35">
        <f>C43/C77*100</f>
        <v>5.4281711335136142</v>
      </c>
    </row>
    <row r="44" spans="1:13" ht="15" customHeight="1" x14ac:dyDescent="0.25">
      <c r="A44" s="34" t="s">
        <v>21</v>
      </c>
      <c r="B44" s="36" t="s">
        <v>26</v>
      </c>
      <c r="C44" s="52">
        <v>10600</v>
      </c>
      <c r="D44" s="35">
        <f>C44/C77*100</f>
        <v>0.21310597783423818</v>
      </c>
    </row>
    <row r="45" spans="1:13" ht="15" customHeight="1" x14ac:dyDescent="0.25">
      <c r="A45" s="34" t="s">
        <v>22</v>
      </c>
      <c r="B45" s="25" t="s">
        <v>15</v>
      </c>
      <c r="C45" s="52">
        <v>50000</v>
      </c>
      <c r="D45" s="35">
        <f>C45/C77*100</f>
        <v>1.0052168765765952</v>
      </c>
    </row>
    <row r="46" spans="1:13" ht="15" customHeight="1" x14ac:dyDescent="0.25">
      <c r="A46" s="34" t="s">
        <v>33</v>
      </c>
      <c r="B46" s="25" t="s">
        <v>87</v>
      </c>
      <c r="C46" s="52">
        <v>35841</v>
      </c>
      <c r="D46" s="35">
        <f>C46/C77*100</f>
        <v>0.720559561467635</v>
      </c>
    </row>
    <row r="47" spans="1:13" ht="15" customHeight="1" x14ac:dyDescent="0.25">
      <c r="A47" s="34" t="s">
        <v>34</v>
      </c>
      <c r="B47" s="25" t="s">
        <v>25</v>
      </c>
      <c r="C47" s="52">
        <v>30000</v>
      </c>
      <c r="D47" s="35">
        <f>C47/C77*100</f>
        <v>0.60313012594595716</v>
      </c>
    </row>
    <row r="48" spans="1:13" ht="15" customHeight="1" x14ac:dyDescent="0.25">
      <c r="A48" s="34" t="s">
        <v>35</v>
      </c>
      <c r="B48" s="25" t="s">
        <v>27</v>
      </c>
      <c r="C48" s="52">
        <v>10000</v>
      </c>
      <c r="D48" s="35">
        <f>C48/C77*100</f>
        <v>0.20104337531531902</v>
      </c>
    </row>
    <row r="49" spans="1:4" ht="15" customHeight="1" x14ac:dyDescent="0.25">
      <c r="A49" s="34"/>
      <c r="B49" s="25"/>
      <c r="C49" s="56">
        <f>SUM(C40:C48)</f>
        <v>1437420.7</v>
      </c>
      <c r="D49" s="35"/>
    </row>
    <row r="50" spans="1:4" ht="27" customHeight="1" x14ac:dyDescent="0.25">
      <c r="A50" s="32" t="s">
        <v>36</v>
      </c>
      <c r="B50" s="22" t="s">
        <v>23</v>
      </c>
      <c r="C50" s="52"/>
      <c r="D50" s="35"/>
    </row>
    <row r="51" spans="1:4" ht="15.75" customHeight="1" x14ac:dyDescent="0.25">
      <c r="A51" s="34" t="s">
        <v>37</v>
      </c>
      <c r="B51" s="25" t="s">
        <v>29</v>
      </c>
      <c r="C51" s="52">
        <v>56777</v>
      </c>
      <c r="D51" s="35">
        <f>C51/C77*100</f>
        <v>1.141463972027787</v>
      </c>
    </row>
    <row r="52" spans="1:4" ht="15.75" customHeight="1" x14ac:dyDescent="0.25">
      <c r="A52" s="34" t="s">
        <v>38</v>
      </c>
      <c r="B52" s="25" t="s">
        <v>68</v>
      </c>
      <c r="C52" s="52">
        <v>100000</v>
      </c>
      <c r="D52" s="35">
        <f>C52/C77*100</f>
        <v>2.0104337531531904</v>
      </c>
    </row>
    <row r="53" spans="1:4" ht="15.75" customHeight="1" x14ac:dyDescent="0.25">
      <c r="A53" s="34" t="s">
        <v>39</v>
      </c>
      <c r="B53" s="25" t="s">
        <v>24</v>
      </c>
      <c r="C53" s="52">
        <v>100000</v>
      </c>
      <c r="D53" s="35">
        <f>C53/C77*100</f>
        <v>2.0104337531531904</v>
      </c>
    </row>
    <row r="54" spans="1:4" ht="15.75" customHeight="1" x14ac:dyDescent="0.25">
      <c r="A54" s="34" t="s">
        <v>40</v>
      </c>
      <c r="B54" s="25" t="s">
        <v>28</v>
      </c>
      <c r="C54" s="52">
        <v>30080</v>
      </c>
      <c r="D54" s="35">
        <f>C54/C77*100</f>
        <v>0.60473847294847971</v>
      </c>
    </row>
    <row r="55" spans="1:4" ht="15.75" customHeight="1" x14ac:dyDescent="0.25">
      <c r="A55" s="34" t="s">
        <v>41</v>
      </c>
      <c r="B55" s="25" t="s">
        <v>81</v>
      </c>
      <c r="C55" s="52">
        <v>250000</v>
      </c>
      <c r="D55" s="35">
        <f>C55/C77*100</f>
        <v>5.026084382882976</v>
      </c>
    </row>
    <row r="56" spans="1:4" ht="15.75" customHeight="1" x14ac:dyDescent="0.25">
      <c r="A56" s="34" t="s">
        <v>42</v>
      </c>
      <c r="B56" s="25" t="s">
        <v>54</v>
      </c>
      <c r="C56" s="52">
        <v>70000</v>
      </c>
      <c r="D56" s="35">
        <f>C56/C77*100</f>
        <v>1.4073036272072335</v>
      </c>
    </row>
    <row r="57" spans="1:4" ht="15.75" customHeight="1" x14ac:dyDescent="0.25">
      <c r="A57" s="34" t="s">
        <v>43</v>
      </c>
      <c r="B57" s="25" t="s">
        <v>99</v>
      </c>
      <c r="C57" s="52">
        <v>100000</v>
      </c>
      <c r="D57" s="35">
        <f>C57/C77*100</f>
        <v>2.0104337531531904</v>
      </c>
    </row>
    <row r="58" spans="1:4" ht="15.75" customHeight="1" x14ac:dyDescent="0.25">
      <c r="A58" s="34" t="s">
        <v>66</v>
      </c>
      <c r="B58" s="25" t="s">
        <v>85</v>
      </c>
      <c r="C58" s="52">
        <v>50000</v>
      </c>
      <c r="D58" s="35">
        <f>C58/C77*100</f>
        <v>1.0052168765765952</v>
      </c>
    </row>
    <row r="59" spans="1:4" ht="15.75" customHeight="1" x14ac:dyDescent="0.25">
      <c r="A59" s="34" t="s">
        <v>98</v>
      </c>
      <c r="B59" s="25" t="s">
        <v>114</v>
      </c>
      <c r="C59" s="52">
        <v>240000</v>
      </c>
      <c r="D59" s="35"/>
    </row>
    <row r="60" spans="1:4" ht="15.75" customHeight="1" x14ac:dyDescent="0.25">
      <c r="A60" s="34" t="s">
        <v>82</v>
      </c>
      <c r="B60" s="25" t="s">
        <v>115</v>
      </c>
      <c r="C60" s="52">
        <v>120000</v>
      </c>
      <c r="D60" s="35"/>
    </row>
    <row r="61" spans="1:4" ht="15.75" customHeight="1" x14ac:dyDescent="0.25">
      <c r="A61" s="34" t="s">
        <v>116</v>
      </c>
      <c r="B61" s="25" t="s">
        <v>86</v>
      </c>
      <c r="C61" s="52">
        <v>500000</v>
      </c>
      <c r="D61" s="35"/>
    </row>
    <row r="62" spans="1:4" ht="15.75" customHeight="1" x14ac:dyDescent="0.25">
      <c r="A62" s="34" t="s">
        <v>119</v>
      </c>
      <c r="B62" s="25" t="s">
        <v>120</v>
      </c>
      <c r="C62" s="52">
        <v>790000</v>
      </c>
      <c r="D62" s="35"/>
    </row>
    <row r="63" spans="1:4" ht="15.75" customHeight="1" x14ac:dyDescent="0.25">
      <c r="A63" s="34"/>
      <c r="B63" s="25"/>
      <c r="C63" s="56">
        <f>SUM(C51:C62)</f>
        <v>2406857</v>
      </c>
      <c r="D63" s="35"/>
    </row>
    <row r="64" spans="1:4" ht="30" customHeight="1" x14ac:dyDescent="0.25">
      <c r="A64" s="34"/>
      <c r="B64" s="22" t="s">
        <v>80</v>
      </c>
      <c r="C64" s="56">
        <f>C49+C63+C72</f>
        <v>4244277.7</v>
      </c>
      <c r="D64" s="35"/>
    </row>
    <row r="65" spans="1:4" ht="15.75" customHeight="1" x14ac:dyDescent="0.25">
      <c r="A65" s="32" t="s">
        <v>45</v>
      </c>
      <c r="B65" s="17" t="s">
        <v>30</v>
      </c>
      <c r="C65" s="52"/>
      <c r="D65" s="35"/>
    </row>
    <row r="66" spans="1:4" ht="15.75" customHeight="1" x14ac:dyDescent="0.25">
      <c r="A66" s="34" t="s">
        <v>46</v>
      </c>
      <c r="B66" s="10" t="s">
        <v>31</v>
      </c>
      <c r="C66" s="52">
        <v>10000</v>
      </c>
      <c r="D66" s="35">
        <f>C66/C77*100</f>
        <v>0.20104337531531902</v>
      </c>
    </row>
    <row r="67" spans="1:4" ht="15.75" customHeight="1" x14ac:dyDescent="0.25">
      <c r="A67" s="34" t="s">
        <v>47</v>
      </c>
      <c r="B67" s="10" t="s">
        <v>44</v>
      </c>
      <c r="C67" s="52">
        <v>35000</v>
      </c>
      <c r="D67" s="35">
        <f>C67/C77*100</f>
        <v>0.70365181360361673</v>
      </c>
    </row>
    <row r="68" spans="1:4" ht="15.75" customHeight="1" x14ac:dyDescent="0.25">
      <c r="A68" s="34" t="s">
        <v>83</v>
      </c>
      <c r="B68" s="10" t="s">
        <v>90</v>
      </c>
      <c r="C68" s="52">
        <v>1518.75</v>
      </c>
      <c r="D68" s="35"/>
    </row>
    <row r="69" spans="1:4" ht="15.75" customHeight="1" x14ac:dyDescent="0.25">
      <c r="A69" s="34"/>
      <c r="B69" s="10"/>
      <c r="C69" s="52"/>
      <c r="D69" s="35"/>
    </row>
    <row r="70" spans="1:4" ht="15.75" customHeight="1" x14ac:dyDescent="0.25">
      <c r="A70" s="34"/>
      <c r="B70" s="10"/>
      <c r="C70" s="56">
        <f>SUM(C66:C69)</f>
        <v>46518.75</v>
      </c>
      <c r="D70" s="35"/>
    </row>
    <row r="71" spans="1:4" ht="15.75" customHeight="1" x14ac:dyDescent="0.25">
      <c r="A71" s="32" t="s">
        <v>48</v>
      </c>
      <c r="B71" s="17" t="s">
        <v>91</v>
      </c>
      <c r="C71" s="56"/>
      <c r="D71" s="35"/>
    </row>
    <row r="72" spans="1:4" ht="15.75" customHeight="1" x14ac:dyDescent="0.25">
      <c r="A72" s="34" t="s">
        <v>92</v>
      </c>
      <c r="B72" s="10" t="s">
        <v>121</v>
      </c>
      <c r="C72" s="56">
        <v>400000</v>
      </c>
      <c r="D72" s="35"/>
    </row>
    <row r="73" spans="1:4" ht="15.75" customHeight="1" x14ac:dyDescent="0.25">
      <c r="A73" s="34"/>
      <c r="B73" s="10"/>
      <c r="C73" s="56"/>
      <c r="D73" s="35"/>
    </row>
    <row r="74" spans="1:4" ht="15.75" customHeight="1" x14ac:dyDescent="0.25">
      <c r="A74" s="32" t="s">
        <v>93</v>
      </c>
      <c r="B74" s="17" t="s">
        <v>32</v>
      </c>
      <c r="C74" s="10"/>
      <c r="D74" s="10"/>
    </row>
    <row r="75" spans="1:4" ht="90.75" customHeight="1" x14ac:dyDescent="0.25">
      <c r="A75" s="32"/>
      <c r="B75" s="25" t="s">
        <v>104</v>
      </c>
      <c r="C75" s="15">
        <f>(C25+C26+C32+C33+C64)*10%</f>
        <v>683254.53990000009</v>
      </c>
      <c r="D75" s="35">
        <f>C75/C77*100</f>
        <v>13.736379890101135</v>
      </c>
    </row>
    <row r="76" spans="1:4" x14ac:dyDescent="0.25">
      <c r="A76" s="32"/>
      <c r="B76" s="10"/>
      <c r="C76" s="23">
        <f>SUM(C75)</f>
        <v>683254.53990000009</v>
      </c>
      <c r="D76" s="10"/>
    </row>
    <row r="77" spans="1:4" x14ac:dyDescent="0.25">
      <c r="A77" s="10"/>
      <c r="B77" s="17" t="s">
        <v>67</v>
      </c>
      <c r="C77" s="23">
        <f>C49+C63+C70+C76+C72</f>
        <v>4974050.9899000004</v>
      </c>
      <c r="D77" s="35">
        <f>SUM(D40:D76)</f>
        <v>58.755574597733585</v>
      </c>
    </row>
  </sheetData>
  <mergeCells count="6">
    <mergeCell ref="B9:D9"/>
    <mergeCell ref="A8:D8"/>
    <mergeCell ref="C2:D2"/>
    <mergeCell ref="C4:D4"/>
    <mergeCell ref="C5:D5"/>
    <mergeCell ref="C6:D6"/>
  </mergeCells>
  <pageMargins left="0.70866141732283472" right="0.19685039370078741" top="0.39370078740157483" bottom="0.19685039370078741" header="0.19685039370078741" footer="0"/>
  <pageSetup paperSize="9" scale="90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0" sqref="D10"/>
    </sheetView>
  </sheetViews>
  <sheetFormatPr defaultRowHeight="15" x14ac:dyDescent="0.25"/>
  <cols>
    <col min="3" max="3" width="24.140625" customWidth="1"/>
    <col min="4" max="4" width="18.42578125" customWidth="1"/>
    <col min="5" max="5" width="21" customWidth="1"/>
  </cols>
  <sheetData>
    <row r="1" spans="1:5" x14ac:dyDescent="0.25">
      <c r="A1" t="s">
        <v>55</v>
      </c>
    </row>
    <row r="3" spans="1:5" x14ac:dyDescent="0.25">
      <c r="B3" t="s">
        <v>56</v>
      </c>
      <c r="D3" s="1">
        <v>400</v>
      </c>
      <c r="E3" s="1">
        <v>400</v>
      </c>
    </row>
    <row r="4" spans="1:5" x14ac:dyDescent="0.25">
      <c r="B4" t="s">
        <v>60</v>
      </c>
      <c r="D4" s="1">
        <v>700</v>
      </c>
      <c r="E4" s="1">
        <v>700</v>
      </c>
    </row>
    <row r="5" spans="1:5" x14ac:dyDescent="0.25">
      <c r="B5" t="s">
        <v>57</v>
      </c>
      <c r="D5" s="1">
        <v>600</v>
      </c>
      <c r="E5" s="1">
        <v>600</v>
      </c>
    </row>
    <row r="6" spans="1:5" x14ac:dyDescent="0.25">
      <c r="B6" t="s">
        <v>7</v>
      </c>
      <c r="D6" s="1">
        <v>1500</v>
      </c>
      <c r="E6" s="1">
        <v>1500</v>
      </c>
    </row>
    <row r="7" spans="1:5" x14ac:dyDescent="0.25">
      <c r="B7" t="s">
        <v>58</v>
      </c>
      <c r="D7" s="1">
        <v>500</v>
      </c>
      <c r="E7" s="1">
        <v>500</v>
      </c>
    </row>
    <row r="8" spans="1:5" x14ac:dyDescent="0.25">
      <c r="B8" t="s">
        <v>59</v>
      </c>
      <c r="D8" s="1">
        <v>1300</v>
      </c>
      <c r="E8" s="1"/>
    </row>
    <row r="9" spans="1:5" x14ac:dyDescent="0.25">
      <c r="D9" s="1"/>
      <c r="E9" s="1"/>
    </row>
    <row r="10" spans="1:5" x14ac:dyDescent="0.25">
      <c r="D10" s="1">
        <f>SUM(D3:D9)</f>
        <v>5000</v>
      </c>
      <c r="E10" s="1">
        <f>SUM(E3:E9)</f>
        <v>3700</v>
      </c>
    </row>
    <row r="15" spans="1:5" x14ac:dyDescent="0.25">
      <c r="D15" s="1"/>
    </row>
    <row r="16" spans="1:5" x14ac:dyDescent="0.25">
      <c r="D16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D34" sqref="D34"/>
    </sheetView>
  </sheetViews>
  <sheetFormatPr defaultRowHeight="15" x14ac:dyDescent="0.25"/>
  <cols>
    <col min="1" max="1" width="10.42578125" customWidth="1"/>
    <col min="2" max="2" width="64.42578125" customWidth="1"/>
    <col min="3" max="3" width="19" customWidth="1"/>
    <col min="4" max="4" width="14.5703125" customWidth="1"/>
    <col min="5" max="5" width="11.85546875" customWidth="1"/>
    <col min="6" max="6" width="13.28515625" customWidth="1"/>
    <col min="7" max="7" width="14.140625" customWidth="1"/>
    <col min="8" max="8" width="12.85546875" customWidth="1"/>
    <col min="9" max="9" width="20.85546875" customWidth="1"/>
  </cols>
  <sheetData>
    <row r="1" spans="1:9" x14ac:dyDescent="0.25">
      <c r="E1" s="122" t="s">
        <v>50</v>
      </c>
      <c r="F1" s="122"/>
    </row>
    <row r="2" spans="1:9" x14ac:dyDescent="0.25">
      <c r="E2" s="3" t="s">
        <v>51</v>
      </c>
      <c r="F2" s="3"/>
    </row>
    <row r="3" spans="1:9" x14ac:dyDescent="0.25">
      <c r="E3" s="123" t="s">
        <v>88</v>
      </c>
      <c r="F3" s="123"/>
      <c r="G3" s="127"/>
    </row>
    <row r="4" spans="1:9" x14ac:dyDescent="0.25">
      <c r="E4" s="123" t="s">
        <v>52</v>
      </c>
      <c r="F4" s="123"/>
    </row>
    <row r="5" spans="1:9" x14ac:dyDescent="0.25">
      <c r="E5" s="123" t="s">
        <v>53</v>
      </c>
      <c r="F5" s="123"/>
      <c r="G5" s="127"/>
    </row>
    <row r="7" spans="1:9" ht="18.75" x14ac:dyDescent="0.3">
      <c r="A7" s="126" t="s">
        <v>113</v>
      </c>
      <c r="B7" s="126"/>
      <c r="C7" s="126"/>
      <c r="D7" s="126"/>
      <c r="E7" s="126"/>
      <c r="F7" s="126"/>
      <c r="G7" s="126"/>
      <c r="H7" s="126"/>
    </row>
    <row r="8" spans="1:9" ht="15.75" thickBot="1" x14ac:dyDescent="0.3">
      <c r="B8" s="129" t="s">
        <v>124</v>
      </c>
      <c r="C8" s="129"/>
      <c r="D8" s="129"/>
      <c r="E8" s="129"/>
      <c r="F8" s="129"/>
      <c r="G8" s="129"/>
      <c r="H8" s="129"/>
    </row>
    <row r="9" spans="1:9" ht="21" thickBot="1" x14ac:dyDescent="0.35">
      <c r="A9" s="67"/>
      <c r="B9" s="68" t="s">
        <v>112</v>
      </c>
      <c r="C9" s="99" t="s">
        <v>105</v>
      </c>
      <c r="D9" s="124" t="s">
        <v>111</v>
      </c>
      <c r="E9" s="125"/>
      <c r="F9" s="125"/>
      <c r="G9" s="125"/>
      <c r="H9" s="125"/>
      <c r="I9" s="98" t="s">
        <v>118</v>
      </c>
    </row>
    <row r="10" spans="1:9" x14ac:dyDescent="0.25">
      <c r="A10" s="65"/>
      <c r="B10" s="66" t="s">
        <v>78</v>
      </c>
      <c r="C10" s="100"/>
      <c r="D10" s="110" t="s">
        <v>106</v>
      </c>
      <c r="E10" s="95" t="s">
        <v>107</v>
      </c>
      <c r="F10" s="95" t="s">
        <v>108</v>
      </c>
      <c r="G10" s="95" t="s">
        <v>109</v>
      </c>
      <c r="H10" s="96" t="s">
        <v>110</v>
      </c>
      <c r="I10" s="97"/>
    </row>
    <row r="11" spans="1:9" ht="45" x14ac:dyDescent="0.25">
      <c r="A11" s="9"/>
      <c r="B11" s="10"/>
      <c r="C11" s="101" t="s">
        <v>74</v>
      </c>
      <c r="D11" s="111"/>
      <c r="E11" s="51"/>
      <c r="F11" s="51"/>
      <c r="G11" s="51"/>
      <c r="H11" s="58"/>
      <c r="I11" s="61"/>
    </row>
    <row r="12" spans="1:9" x14ac:dyDescent="0.25">
      <c r="A12" s="9"/>
      <c r="B12" s="10" t="s">
        <v>117</v>
      </c>
      <c r="C12" s="102">
        <v>3659700</v>
      </c>
      <c r="D12" s="112">
        <v>875413</v>
      </c>
      <c r="E12" s="57">
        <v>1120450</v>
      </c>
      <c r="F12" s="57">
        <v>823458</v>
      </c>
      <c r="G12" s="51">
        <v>0</v>
      </c>
      <c r="H12" s="59">
        <f>D12+E12+F12+G12</f>
        <v>2819321</v>
      </c>
      <c r="I12" s="62">
        <f>C12-H12</f>
        <v>840379</v>
      </c>
    </row>
    <row r="13" spans="1:9" x14ac:dyDescent="0.25">
      <c r="A13" s="70"/>
      <c r="B13" s="71" t="s">
        <v>71</v>
      </c>
      <c r="C13" s="103">
        <v>115000</v>
      </c>
      <c r="D13" s="113">
        <v>19200</v>
      </c>
      <c r="E13" s="72">
        <v>4108</v>
      </c>
      <c r="F13" s="72">
        <v>24292</v>
      </c>
      <c r="G13" s="73">
        <v>0</v>
      </c>
      <c r="H13" s="74">
        <f t="shared" ref="H13" si="0">D13+E13+F13+G13</f>
        <v>47600</v>
      </c>
      <c r="I13" s="75">
        <f t="shared" ref="I13" si="1">C13-H13</f>
        <v>67400</v>
      </c>
    </row>
    <row r="14" spans="1:9" ht="15.75" thickBot="1" x14ac:dyDescent="0.3">
      <c r="A14" s="70"/>
      <c r="B14" s="71" t="s">
        <v>69</v>
      </c>
      <c r="C14" s="103">
        <v>63400</v>
      </c>
      <c r="D14" s="113">
        <v>0</v>
      </c>
      <c r="E14" s="72">
        <v>0</v>
      </c>
      <c r="F14" s="72">
        <v>57700</v>
      </c>
      <c r="G14" s="73">
        <v>0</v>
      </c>
      <c r="H14" s="74">
        <f t="shared" ref="H14:H15" si="2">D14+E14+F14+G14</f>
        <v>57700</v>
      </c>
      <c r="I14" s="75">
        <f t="shared" ref="I14:I15" si="3">C14-H14</f>
        <v>5700</v>
      </c>
    </row>
    <row r="15" spans="1:9" ht="15.75" thickBot="1" x14ac:dyDescent="0.3">
      <c r="A15" s="87"/>
      <c r="B15" s="88" t="s">
        <v>72</v>
      </c>
      <c r="C15" s="104">
        <f>SUM(C12:C14)</f>
        <v>3838100</v>
      </c>
      <c r="D15" s="114">
        <f>SUM(D12:D14)</f>
        <v>894613</v>
      </c>
      <c r="E15" s="89">
        <f t="shared" ref="E15:F15" si="4">SUM(E12:E14)</f>
        <v>1124558</v>
      </c>
      <c r="F15" s="89">
        <f t="shared" si="4"/>
        <v>905450</v>
      </c>
      <c r="G15" s="89">
        <f>SUM(G12:G14)</f>
        <v>0</v>
      </c>
      <c r="H15" s="90">
        <f t="shared" si="2"/>
        <v>2924621</v>
      </c>
      <c r="I15" s="91">
        <f t="shared" si="3"/>
        <v>913479</v>
      </c>
    </row>
    <row r="16" spans="1:9" x14ac:dyDescent="0.25">
      <c r="A16" s="63"/>
      <c r="B16" s="64"/>
      <c r="C16" s="64"/>
      <c r="D16" s="63"/>
      <c r="E16" s="64"/>
      <c r="F16" s="64"/>
      <c r="G16" s="64"/>
      <c r="H16" s="64"/>
      <c r="I16" s="115"/>
    </row>
    <row r="17" spans="1:9" ht="15.75" thickBot="1" x14ac:dyDescent="0.3">
      <c r="A17" s="63"/>
      <c r="B17" s="64"/>
      <c r="C17" s="64"/>
      <c r="D17" s="63"/>
      <c r="E17" s="64"/>
      <c r="F17" s="64"/>
      <c r="G17" s="64"/>
      <c r="H17" s="64"/>
      <c r="I17" s="115"/>
    </row>
    <row r="18" spans="1:9" ht="21" thickBot="1" x14ac:dyDescent="0.35">
      <c r="A18" s="67"/>
      <c r="B18" s="78" t="s">
        <v>94</v>
      </c>
      <c r="C18" s="99" t="s">
        <v>105</v>
      </c>
      <c r="D18" s="124" t="s">
        <v>111</v>
      </c>
      <c r="E18" s="125"/>
      <c r="F18" s="125"/>
      <c r="G18" s="125"/>
      <c r="H18" s="125"/>
      <c r="I18" s="69"/>
    </row>
    <row r="19" spans="1:9" x14ac:dyDescent="0.25">
      <c r="A19" s="76" t="s">
        <v>0</v>
      </c>
      <c r="B19" s="77" t="s">
        <v>8</v>
      </c>
      <c r="C19" s="105" t="s">
        <v>9</v>
      </c>
      <c r="D19" s="110" t="s">
        <v>106</v>
      </c>
      <c r="E19" s="95" t="s">
        <v>107</v>
      </c>
      <c r="F19" s="95" t="s">
        <v>108</v>
      </c>
      <c r="G19" s="95" t="s">
        <v>109</v>
      </c>
      <c r="H19" s="96" t="s">
        <v>110</v>
      </c>
      <c r="I19" s="97"/>
    </row>
    <row r="20" spans="1:9" x14ac:dyDescent="0.25">
      <c r="A20" s="21">
        <v>1</v>
      </c>
      <c r="B20" s="22" t="s">
        <v>5</v>
      </c>
      <c r="C20" s="106">
        <v>940157.33</v>
      </c>
      <c r="D20" s="116">
        <v>206767.16</v>
      </c>
      <c r="E20" s="49">
        <v>241988.73</v>
      </c>
      <c r="F20" s="49">
        <v>223870.33</v>
      </c>
      <c r="G20" s="50"/>
      <c r="H20" s="60">
        <f>D20+E20+F20+G20</f>
        <v>672626.22</v>
      </c>
      <c r="I20" s="92">
        <f>C20-H20</f>
        <v>267531.11</v>
      </c>
    </row>
    <row r="21" spans="1:9" x14ac:dyDescent="0.25">
      <c r="A21" s="21">
        <v>2</v>
      </c>
      <c r="B21" s="22" t="s">
        <v>65</v>
      </c>
      <c r="C21" s="106">
        <f>C22+C23+C24+C25+C26</f>
        <v>1072738.8700000001</v>
      </c>
      <c r="D21" s="116">
        <f>D22+D23+D24+D25+D26</f>
        <v>265464.2</v>
      </c>
      <c r="E21" s="49">
        <f t="shared" ref="E21:G21" si="5">E22+E23+E24+E25+E26</f>
        <v>253359.96000000002</v>
      </c>
      <c r="F21" s="49">
        <f t="shared" si="5"/>
        <v>112731.5</v>
      </c>
      <c r="G21" s="49">
        <f t="shared" si="5"/>
        <v>0</v>
      </c>
      <c r="H21" s="60">
        <f t="shared" ref="H21:H30" si="6">D21+E21+F21+G21</f>
        <v>631555.66</v>
      </c>
      <c r="I21" s="92">
        <f t="shared" ref="I21:I30" si="7">C21-H21</f>
        <v>441183.21000000008</v>
      </c>
    </row>
    <row r="22" spans="1:9" x14ac:dyDescent="0.25">
      <c r="A22" s="9"/>
      <c r="B22" s="25" t="s">
        <v>61</v>
      </c>
      <c r="C22" s="107">
        <v>2186</v>
      </c>
      <c r="D22" s="117"/>
      <c r="E22" s="48"/>
      <c r="F22" s="48"/>
      <c r="G22" s="48"/>
      <c r="H22" s="58">
        <f t="shared" si="6"/>
        <v>0</v>
      </c>
      <c r="I22" s="62">
        <f t="shared" si="7"/>
        <v>2186</v>
      </c>
    </row>
    <row r="23" spans="1:9" x14ac:dyDescent="0.25">
      <c r="A23" s="9"/>
      <c r="B23" s="25" t="s">
        <v>62</v>
      </c>
      <c r="C23" s="108">
        <v>865372.61</v>
      </c>
      <c r="D23" s="118">
        <v>237169.8</v>
      </c>
      <c r="E23" s="51">
        <v>169084.17</v>
      </c>
      <c r="F23" s="51">
        <v>112722.78</v>
      </c>
      <c r="G23" s="51"/>
      <c r="H23" s="58">
        <f t="shared" si="6"/>
        <v>518976.75</v>
      </c>
      <c r="I23" s="62">
        <f t="shared" si="7"/>
        <v>346395.86</v>
      </c>
    </row>
    <row r="24" spans="1:9" x14ac:dyDescent="0.25">
      <c r="A24" s="9"/>
      <c r="B24" s="25" t="s">
        <v>63</v>
      </c>
      <c r="C24" s="108">
        <v>60500</v>
      </c>
      <c r="D24" s="118"/>
      <c r="E24" s="51"/>
      <c r="F24" s="51"/>
      <c r="G24" s="51"/>
      <c r="H24" s="58">
        <f t="shared" si="6"/>
        <v>0</v>
      </c>
      <c r="I24" s="62">
        <f t="shared" si="7"/>
        <v>60500</v>
      </c>
    </row>
    <row r="25" spans="1:9" x14ac:dyDescent="0.25">
      <c r="A25" s="9"/>
      <c r="B25" s="25" t="s">
        <v>64</v>
      </c>
      <c r="C25" s="108">
        <v>63096.26</v>
      </c>
      <c r="D25" s="118">
        <v>28294.400000000001</v>
      </c>
      <c r="E25" s="51">
        <v>4275.79</v>
      </c>
      <c r="F25" s="51">
        <v>8.7200000000000006</v>
      </c>
      <c r="G25" s="51"/>
      <c r="H25" s="58">
        <f t="shared" si="6"/>
        <v>32578.910000000003</v>
      </c>
      <c r="I25" s="62">
        <f t="shared" si="7"/>
        <v>30517.35</v>
      </c>
    </row>
    <row r="26" spans="1:9" x14ac:dyDescent="0.25">
      <c r="A26" s="9"/>
      <c r="B26" s="25" t="s">
        <v>84</v>
      </c>
      <c r="C26" s="107">
        <v>81584</v>
      </c>
      <c r="D26" s="117"/>
      <c r="E26" s="53">
        <v>80000</v>
      </c>
      <c r="F26" s="48"/>
      <c r="G26" s="48"/>
      <c r="H26" s="58">
        <f t="shared" si="6"/>
        <v>80000</v>
      </c>
      <c r="I26" s="62">
        <f t="shared" si="7"/>
        <v>1584</v>
      </c>
    </row>
    <row r="27" spans="1:9" x14ac:dyDescent="0.25">
      <c r="A27" s="21">
        <v>3</v>
      </c>
      <c r="B27" s="22" t="s">
        <v>10</v>
      </c>
      <c r="C27" s="106">
        <v>575371.5</v>
      </c>
      <c r="D27" s="116">
        <v>62541.54</v>
      </c>
      <c r="E27" s="49">
        <v>111460.35</v>
      </c>
      <c r="F27" s="49">
        <v>23920.16</v>
      </c>
      <c r="G27" s="50"/>
      <c r="H27" s="60">
        <f t="shared" si="6"/>
        <v>197922.05000000002</v>
      </c>
      <c r="I27" s="92">
        <f t="shared" si="7"/>
        <v>377449.44999999995</v>
      </c>
    </row>
    <row r="28" spans="1:9" x14ac:dyDescent="0.25">
      <c r="A28" s="21">
        <v>4</v>
      </c>
      <c r="B28" s="22" t="s">
        <v>6</v>
      </c>
      <c r="C28" s="106">
        <v>0</v>
      </c>
      <c r="D28" s="116">
        <v>0</v>
      </c>
      <c r="E28" s="50">
        <v>0</v>
      </c>
      <c r="F28" s="50">
        <v>0</v>
      </c>
      <c r="G28" s="50"/>
      <c r="H28" s="60">
        <f t="shared" si="6"/>
        <v>0</v>
      </c>
      <c r="I28" s="92">
        <f t="shared" si="7"/>
        <v>0</v>
      </c>
    </row>
    <row r="29" spans="1:9" ht="15.75" thickBot="1" x14ac:dyDescent="0.3">
      <c r="A29" s="79">
        <v>5</v>
      </c>
      <c r="B29" s="80" t="s">
        <v>7</v>
      </c>
      <c r="C29" s="109">
        <v>4974050.99</v>
      </c>
      <c r="D29" s="119">
        <v>605935.54</v>
      </c>
      <c r="E29" s="81">
        <v>852828.61</v>
      </c>
      <c r="F29" s="81">
        <v>294855.75</v>
      </c>
      <c r="G29" s="82"/>
      <c r="H29" s="83">
        <v>2602904.7999999998</v>
      </c>
      <c r="I29" s="93">
        <f t="shared" si="7"/>
        <v>2371146.1900000004</v>
      </c>
    </row>
    <row r="30" spans="1:9" ht="15.75" thickBot="1" x14ac:dyDescent="0.3">
      <c r="A30" s="87"/>
      <c r="B30" s="84" t="s">
        <v>89</v>
      </c>
      <c r="C30" s="104">
        <f>C20+C21+C27+C28+C29</f>
        <v>7562318.6900000004</v>
      </c>
      <c r="D30" s="120">
        <f>D20+D21+D27+D28+D29</f>
        <v>1140708.44</v>
      </c>
      <c r="E30" s="85">
        <f>E20+E21+E27+E28+E29</f>
        <v>1459637.65</v>
      </c>
      <c r="F30" s="85">
        <f>F20+F21+F27+F28+F29</f>
        <v>655377.74</v>
      </c>
      <c r="G30" s="85">
        <f t="shared" ref="G30" si="8">G20+G21+G27+G28+G29</f>
        <v>0</v>
      </c>
      <c r="H30" s="86">
        <f t="shared" si="6"/>
        <v>3255723.83</v>
      </c>
      <c r="I30" s="94">
        <f t="shared" si="7"/>
        <v>4306594.8600000003</v>
      </c>
    </row>
  </sheetData>
  <mergeCells count="8">
    <mergeCell ref="D18:H18"/>
    <mergeCell ref="D9:H9"/>
    <mergeCell ref="E1:F1"/>
    <mergeCell ref="E4:F4"/>
    <mergeCell ref="A7:H7"/>
    <mergeCell ref="E3:G3"/>
    <mergeCell ref="E5:G5"/>
    <mergeCell ref="B8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</vt:lpstr>
      <vt:lpstr>членский взнос</vt:lpstr>
      <vt:lpstr>Исполнение сметы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-</cp:lastModifiedBy>
  <cp:lastPrinted>2024-08-09T13:44:08Z</cp:lastPrinted>
  <dcterms:created xsi:type="dcterms:W3CDTF">2015-06-05T18:17:20Z</dcterms:created>
  <dcterms:modified xsi:type="dcterms:W3CDTF">2024-08-11T06:18:19Z</dcterms:modified>
</cp:coreProperties>
</file>