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3256" windowHeight="13176"/>
  </bookViews>
  <sheets>
    <sheet name="я" sheetId="1" r:id="rId1"/>
    <sheet name="членский взнос" sheetId="3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/>
  <c r="C26"/>
  <c r="C68"/>
  <c r="C61"/>
  <c r="D15" l="1"/>
  <c r="C50"/>
  <c r="C62" s="1"/>
  <c r="C73" s="1"/>
  <c r="D20" l="1"/>
  <c r="D10" i="3"/>
  <c r="E10"/>
  <c r="C74" i="1" l="1"/>
  <c r="C75" s="1"/>
  <c r="D73" s="1"/>
  <c r="D14"/>
  <c r="D53" l="1"/>
  <c r="D52"/>
  <c r="D49"/>
  <c r="D48"/>
  <c r="D46"/>
  <c r="D47"/>
  <c r="D65"/>
  <c r="D64"/>
  <c r="D45"/>
  <c r="D44"/>
  <c r="D41"/>
  <c r="D55"/>
  <c r="D59"/>
  <c r="D43"/>
  <c r="D42"/>
  <c r="D58"/>
  <c r="D56"/>
  <c r="D54"/>
  <c r="D57"/>
  <c r="C34"/>
  <c r="D16"/>
  <c r="D21" s="1"/>
  <c r="D75" l="1"/>
  <c r="C35"/>
  <c r="D33" l="1"/>
  <c r="D26"/>
  <c r="D25"/>
  <c r="D32"/>
  <c r="D34"/>
  <c r="D35" l="1"/>
</calcChain>
</file>

<file path=xl/sharedStrings.xml><?xml version="1.0" encoding="utf-8"?>
<sst xmlns="http://schemas.openxmlformats.org/spreadsheetml/2006/main" count="107" uniqueCount="105">
  <si>
    <t>№ п/п</t>
  </si>
  <si>
    <t>Доля, %</t>
  </si>
  <si>
    <t>Из них:</t>
  </si>
  <si>
    <t>участки с газом - 107</t>
  </si>
  <si>
    <t>поступления за год</t>
  </si>
  <si>
    <t>Вывоз мусора</t>
  </si>
  <si>
    <t>Ремонт дорог</t>
  </si>
  <si>
    <t>Общехозяйственные расходы</t>
  </si>
  <si>
    <t>Наименование статей расходов</t>
  </si>
  <si>
    <t>Сумма за год</t>
  </si>
  <si>
    <t>Общественная электроэнергия</t>
  </si>
  <si>
    <t>Общехозяйственные расходы, в том числе:</t>
  </si>
  <si>
    <t>Страховые взносы</t>
  </si>
  <si>
    <t>Расчетно-кассовое обслуживание в банке</t>
  </si>
  <si>
    <t>Бухгалтерские услуги</t>
  </si>
  <si>
    <t>Обслуживание оргтехники и канцелярские товары</t>
  </si>
  <si>
    <t>5.1</t>
  </si>
  <si>
    <t>5.1.1</t>
  </si>
  <si>
    <t>5.1.2</t>
  </si>
  <si>
    <t>5.1.3</t>
  </si>
  <si>
    <t>5.1.4</t>
  </si>
  <si>
    <t>5.1.5</t>
  </si>
  <si>
    <t>5.1.6</t>
  </si>
  <si>
    <t>Эксплуатационные расходы на содержание и обслуживание общего имущества, том числе:</t>
  </si>
  <si>
    <t>Ремонт трактора (работа, запчасти, жидкости)</t>
  </si>
  <si>
    <t>Услуги по поддержанию работоспособности сайта</t>
  </si>
  <si>
    <t>Обслуживание программного обеспечения (ЭЦП, отчетность)</t>
  </si>
  <si>
    <t>Почтовые расходы</t>
  </si>
  <si>
    <t>Ремонт и обслуживание летнего водопровода, гидроузлов</t>
  </si>
  <si>
    <t>Газ для отопления мест общего пользования</t>
  </si>
  <si>
    <t>Налоги</t>
  </si>
  <si>
    <t>Налог УСН</t>
  </si>
  <si>
    <t>Резервный фонд непредвиденных расходов</t>
  </si>
  <si>
    <t>5.1.7</t>
  </si>
  <si>
    <t>5.1.8</t>
  </si>
  <si>
    <t>5.1.9</t>
  </si>
  <si>
    <t>5.2</t>
  </si>
  <si>
    <t>5.2.1</t>
  </si>
  <si>
    <t>5.2.2</t>
  </si>
  <si>
    <t>5.2.3</t>
  </si>
  <si>
    <t>5.2.4</t>
  </si>
  <si>
    <t>5.2.5</t>
  </si>
  <si>
    <t>5.2.6</t>
  </si>
  <si>
    <t>5.2.7</t>
  </si>
  <si>
    <t>Водный налог на скважины</t>
  </si>
  <si>
    <t>5.3</t>
  </si>
  <si>
    <t>5.3.1</t>
  </si>
  <si>
    <t>5.3.2</t>
  </si>
  <si>
    <t>5.4</t>
  </si>
  <si>
    <t>Административно-управленческие:</t>
  </si>
  <si>
    <t>"УТВЕРЖДЕНО"</t>
  </si>
  <si>
    <t>Решением общего собрания СНТ "ДРУЖБА"</t>
  </si>
  <si>
    <t>Председатель правления</t>
  </si>
  <si>
    <t>СМЕТА ДОХОДОВ И РАСХОДОВ НА 2023 КАЛЕНДАРНЫЙ ГОД (проект)</t>
  </si>
  <si>
    <t>________________ А. С. Низовцев</t>
  </si>
  <si>
    <t>Хознужды</t>
  </si>
  <si>
    <t>Состав членских взносов</t>
  </si>
  <si>
    <t>электроэнергия</t>
  </si>
  <si>
    <t>налог на земли ОП</t>
  </si>
  <si>
    <t>ремонт дорог</t>
  </si>
  <si>
    <t>Обслуживание газопровода</t>
  </si>
  <si>
    <t>вывоз мусора</t>
  </si>
  <si>
    <t>воздуховод</t>
  </si>
  <si>
    <t xml:space="preserve">Обслуживание газопровода </t>
  </si>
  <si>
    <t>Страхование  + отчет</t>
  </si>
  <si>
    <t>Транспортировка газа</t>
  </si>
  <si>
    <t>Усиление контура заземления эл.сети поселка</t>
  </si>
  <si>
    <t>Газопровод, в т.ч.:</t>
  </si>
  <si>
    <t>5.2.8</t>
  </si>
  <si>
    <t>ВСЕГО ОБЩЕХОЗЯЙСТВЕННЫХ РАСХОДОВ</t>
  </si>
  <si>
    <t>ГСМ (компенсация + трактор)</t>
  </si>
  <si>
    <t>Аренда магазина</t>
  </si>
  <si>
    <t>Прочие поступления:</t>
  </si>
  <si>
    <t>Компенсация за проезд грузовых машин</t>
  </si>
  <si>
    <t>ВСЕГО ПОСТУПЛЕНИЯ</t>
  </si>
  <si>
    <t>Запланированное поступление членских взносов в 2023 году</t>
  </si>
  <si>
    <t>членский взнос в квартал (прежняя величина)</t>
  </si>
  <si>
    <t>ДЕТАЛИЗАЦИЯ</t>
  </si>
  <si>
    <t>Руб.</t>
  </si>
  <si>
    <t>%</t>
  </si>
  <si>
    <t>Плательщики взносов всего - 284</t>
  </si>
  <si>
    <t>участки без газа - 177</t>
  </si>
  <si>
    <t>Всего административно-управленческих и эксплуатационных расходов:</t>
  </si>
  <si>
    <t>Замена насоса на 5-й линии</t>
  </si>
  <si>
    <t>5.2.10</t>
  </si>
  <si>
    <t>5.3.3</t>
  </si>
  <si>
    <t>В целях покрытия непредвиденных расходов, курсовой разницы по отношению к 2023 году (ожидание роста цен относительно падения курса рубля с 70 до 100 рублей за доллар) и компенсации кассового разрыва из-за неуплаты квартальных взносов частью садоводов принимается коэффициент 20%</t>
  </si>
  <si>
    <t>_прочее</t>
  </si>
  <si>
    <t>Песок (5 машин * 10 000 руб.)</t>
  </si>
  <si>
    <t>Ремонт изоляции газопровода (раз в 5 лет, 2024)</t>
  </si>
  <si>
    <t>Услуги связи и интернет</t>
  </si>
  <si>
    <t>"____" ______________ 2024 г.</t>
  </si>
  <si>
    <t>ВСЕГО ЗАПЛАНИРОВАННЫЕ РАСХОДЫ в 2024 г.</t>
  </si>
  <si>
    <t>Налоги по зарплате</t>
  </si>
  <si>
    <t>Транспортный налог (трактор)</t>
  </si>
  <si>
    <t>Экстренные судебные расходы</t>
  </si>
  <si>
    <t>5.4.1</t>
  </si>
  <si>
    <t>Судебные расходы по ЗОП (Лесхоз и пр.)</t>
  </si>
  <si>
    <t>5.5</t>
  </si>
  <si>
    <r>
      <t xml:space="preserve">Оплата труда работников СНТ/ работников по ГПД </t>
    </r>
    <r>
      <rPr>
        <sz val="9"/>
        <color theme="1"/>
        <rFont val="Times New Roman"/>
        <family val="1"/>
        <charset val="204"/>
      </rPr>
      <t>(Председатель 35 000*12=420 000, секретарь 17 241,38*12=206 897, электрик 11 500*12=138 000, разнорабочий 12*15000=180 000, тракторист на 5 месяцев 5*60000)</t>
    </r>
  </si>
  <si>
    <r>
      <t xml:space="preserve">ДОХОДНАЯ ЧАСТЬ </t>
    </r>
    <r>
      <rPr>
        <b/>
        <sz val="11"/>
        <color rgb="FFFF0000"/>
        <rFont val="Times New Roman"/>
        <family val="1"/>
        <charset val="204"/>
      </rPr>
      <t xml:space="preserve">(данные за </t>
    </r>
    <r>
      <rPr>
        <b/>
        <sz val="16"/>
        <color rgb="FFFF0000"/>
        <rFont val="Times New Roman"/>
        <family val="1"/>
        <charset val="204"/>
      </rPr>
      <t>2023</t>
    </r>
    <r>
      <rPr>
        <b/>
        <sz val="11"/>
        <color rgb="FFFF0000"/>
        <rFont val="Times New Roman"/>
        <family val="1"/>
        <charset val="204"/>
      </rPr>
      <t xml:space="preserve"> год)</t>
    </r>
  </si>
  <si>
    <r>
      <rPr>
        <b/>
        <sz val="11"/>
        <rFont val="Times New Roman"/>
        <family val="1"/>
        <charset val="204"/>
      </rPr>
      <t>РАСХОДНАЯ ЧАСТЬ</t>
    </r>
    <r>
      <rPr>
        <b/>
        <sz val="11"/>
        <color rgb="FFFF0000"/>
        <rFont val="Times New Roman"/>
        <family val="1"/>
        <charset val="204"/>
      </rPr>
      <t xml:space="preserve"> (план на </t>
    </r>
    <r>
      <rPr>
        <b/>
        <sz val="16"/>
        <color rgb="FFFF0000"/>
        <rFont val="Times New Roman"/>
        <family val="1"/>
        <charset val="204"/>
      </rPr>
      <t>2024</t>
    </r>
    <r>
      <rPr>
        <b/>
        <sz val="11"/>
        <color rgb="FFFF0000"/>
        <rFont val="Times New Roman"/>
        <family val="1"/>
        <charset val="204"/>
      </rPr>
      <t xml:space="preserve"> год)</t>
    </r>
  </si>
  <si>
    <t>Расчет членского взноса:</t>
  </si>
  <si>
    <t>Площадь вашего участка в метрах:</t>
  </si>
  <si>
    <t>Квартальный взнос: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</si>
</sst>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" fontId="0" fillId="0" borderId="0" xfId="0" applyNumberFormat="1"/>
    <xf numFmtId="0" fontId="1" fillId="0" borderId="0" xfId="0" applyFont="1" applyAlignment="1">
      <alignment horizontal="left" wrapText="1"/>
    </xf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4" fontId="1" fillId="0" borderId="5" xfId="0" applyNumberFormat="1" applyFont="1" applyBorder="1"/>
    <xf numFmtId="4" fontId="1" fillId="0" borderId="1" xfId="0" applyNumberFormat="1" applyFont="1" applyBorder="1"/>
    <xf numFmtId="4" fontId="2" fillId="0" borderId="5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2" fontId="1" fillId="0" borderId="5" xfId="0" applyNumberFormat="1" applyFont="1" applyBorder="1"/>
    <xf numFmtId="0" fontId="1" fillId="0" borderId="1" xfId="0" applyFont="1" applyBorder="1" applyAlignment="1">
      <alignment wrapText="1"/>
    </xf>
    <xf numFmtId="0" fontId="1" fillId="0" borderId="6" xfId="0" applyFont="1" applyBorder="1"/>
    <xf numFmtId="0" fontId="1" fillId="0" borderId="7" xfId="0" applyFont="1" applyBorder="1" applyAlignment="1">
      <alignment wrapText="1"/>
    </xf>
    <xf numFmtId="4" fontId="2" fillId="0" borderId="7" xfId="0" applyNumberFormat="1" applyFont="1" applyBorder="1"/>
    <xf numFmtId="0" fontId="1" fillId="0" borderId="8" xfId="0" applyFont="1" applyBorder="1"/>
    <xf numFmtId="9" fontId="1" fillId="0" borderId="0" xfId="0" applyNumberFormat="1" applyFont="1"/>
    <xf numFmtId="0" fontId="1" fillId="0" borderId="0" xfId="0" applyFont="1" applyAlignment="1">
      <alignment wrapText="1"/>
    </xf>
    <xf numFmtId="49" fontId="2" fillId="0" borderId="1" xfId="0" applyNumberFormat="1" applyFont="1" applyBorder="1" applyAlignment="1">
      <alignment horizontal="right"/>
    </xf>
    <xf numFmtId="0" fontId="3" fillId="0" borderId="1" xfId="0" applyFont="1" applyBorder="1"/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/>
    <xf numFmtId="0" fontId="5" fillId="0" borderId="1" xfId="0" applyFont="1" applyBorder="1" applyAlignment="1">
      <alignment wrapText="1"/>
    </xf>
    <xf numFmtId="4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/>
    <xf numFmtId="0" fontId="1" fillId="0" borderId="3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5"/>
  <sheetViews>
    <sheetView tabSelected="1" topLeftCell="A2" workbookViewId="0">
      <selection activeCell="F22" sqref="F22"/>
    </sheetView>
  </sheetViews>
  <sheetFormatPr defaultColWidth="9.109375" defaultRowHeight="13.8"/>
  <cols>
    <col min="1" max="1" width="7.5546875" style="3" customWidth="1"/>
    <col min="2" max="2" width="55.5546875" style="3" customWidth="1"/>
    <col min="3" max="4" width="17.88671875" style="3" customWidth="1"/>
    <col min="5" max="5" width="9.109375" style="3"/>
    <col min="6" max="6" width="31.33203125" style="3" customWidth="1"/>
    <col min="7" max="7" width="10" style="3" bestFit="1" customWidth="1"/>
    <col min="8" max="16384" width="9.109375" style="3"/>
  </cols>
  <sheetData>
    <row r="1" spans="1:7" ht="7.5" customHeight="1">
      <c r="A1" s="2"/>
      <c r="B1" s="2"/>
      <c r="C1" s="2"/>
      <c r="D1" s="2"/>
    </row>
    <row r="2" spans="1:7">
      <c r="C2" s="39" t="s">
        <v>50</v>
      </c>
      <c r="D2" s="39"/>
    </row>
    <row r="3" spans="1:7">
      <c r="C3" s="3" t="s">
        <v>51</v>
      </c>
      <c r="F3" s="4"/>
    </row>
    <row r="4" spans="1:7">
      <c r="C4" s="40" t="s">
        <v>91</v>
      </c>
      <c r="D4" s="40"/>
      <c r="F4" s="4"/>
    </row>
    <row r="5" spans="1:7">
      <c r="C5" s="40" t="s">
        <v>52</v>
      </c>
      <c r="D5" s="40"/>
      <c r="F5" s="4"/>
    </row>
    <row r="6" spans="1:7">
      <c r="C6" s="40" t="s">
        <v>54</v>
      </c>
      <c r="D6" s="40"/>
    </row>
    <row r="7" spans="1:7" ht="8.25" customHeight="1">
      <c r="C7" s="5"/>
      <c r="D7" s="5"/>
    </row>
    <row r="8" spans="1:7" ht="15.6">
      <c r="A8" s="38" t="s">
        <v>53</v>
      </c>
      <c r="B8" s="38"/>
      <c r="C8" s="38"/>
      <c r="D8" s="38"/>
      <c r="F8" s="4"/>
    </row>
    <row r="9" spans="1:7" ht="14.4" thickBot="1"/>
    <row r="10" spans="1:7" ht="20.399999999999999">
      <c r="A10" s="6"/>
      <c r="B10" s="42" t="s">
        <v>100</v>
      </c>
      <c r="C10" s="7"/>
      <c r="D10" s="8"/>
      <c r="F10" s="50" t="s">
        <v>102</v>
      </c>
      <c r="G10" s="45"/>
    </row>
    <row r="11" spans="1:7">
      <c r="A11" s="9"/>
      <c r="B11" s="10" t="s">
        <v>80</v>
      </c>
      <c r="C11" s="10"/>
      <c r="D11" s="11"/>
      <c r="F11" s="46" t="s">
        <v>103</v>
      </c>
      <c r="G11" s="47">
        <v>1200</v>
      </c>
    </row>
    <row r="12" spans="1:7" ht="42" thickBot="1">
      <c r="A12" s="9"/>
      <c r="B12" s="10"/>
      <c r="C12" s="12" t="s">
        <v>76</v>
      </c>
      <c r="D12" s="13" t="s">
        <v>4</v>
      </c>
      <c r="F12" s="48" t="s">
        <v>104</v>
      </c>
      <c r="G12" s="49">
        <f>((C35/300000)*G11)/4</f>
        <v>8804.3943500000005</v>
      </c>
    </row>
    <row r="13" spans="1:7">
      <c r="A13" s="9"/>
      <c r="B13" s="10" t="s">
        <v>2</v>
      </c>
      <c r="C13" s="10"/>
      <c r="D13" s="11"/>
    </row>
    <row r="14" spans="1:7">
      <c r="A14" s="9"/>
      <c r="B14" s="10" t="s">
        <v>3</v>
      </c>
      <c r="C14" s="15">
        <v>5000</v>
      </c>
      <c r="D14" s="14">
        <f>C14*4*107</f>
        <v>2140000</v>
      </c>
    </row>
    <row r="15" spans="1:7">
      <c r="A15" s="9"/>
      <c r="B15" s="10" t="s">
        <v>81</v>
      </c>
      <c r="C15" s="15">
        <v>3700</v>
      </c>
      <c r="D15" s="14">
        <f>C15*4*177</f>
        <v>2619600</v>
      </c>
    </row>
    <row r="16" spans="1:7">
      <c r="A16" s="9"/>
      <c r="B16" s="10" t="s">
        <v>75</v>
      </c>
      <c r="C16" s="15"/>
      <c r="D16" s="16">
        <f>SUM(D14:D15)</f>
        <v>4759600</v>
      </c>
    </row>
    <row r="17" spans="1:6">
      <c r="A17" s="9"/>
      <c r="B17" s="10" t="s">
        <v>72</v>
      </c>
      <c r="C17" s="15"/>
      <c r="D17" s="16"/>
    </row>
    <row r="18" spans="1:6">
      <c r="A18" s="9"/>
      <c r="B18" s="10" t="s">
        <v>71</v>
      </c>
      <c r="C18" s="15"/>
      <c r="D18" s="14">
        <v>0</v>
      </c>
    </row>
    <row r="19" spans="1:6">
      <c r="A19" s="9"/>
      <c r="B19" s="10" t="s">
        <v>73</v>
      </c>
      <c r="C19" s="10"/>
      <c r="D19" s="14">
        <v>115000</v>
      </c>
    </row>
    <row r="20" spans="1:6">
      <c r="A20" s="9"/>
      <c r="B20" s="10"/>
      <c r="C20" s="10"/>
      <c r="D20" s="16">
        <f>SUM(D18:D19)</f>
        <v>115000</v>
      </c>
    </row>
    <row r="21" spans="1:6">
      <c r="A21" s="9"/>
      <c r="B21" s="17" t="s">
        <v>74</v>
      </c>
      <c r="C21" s="10"/>
      <c r="D21" s="16">
        <f>D16+D20</f>
        <v>4874600</v>
      </c>
    </row>
    <row r="22" spans="1:6" ht="9" customHeight="1">
      <c r="A22" s="9"/>
      <c r="B22" s="10"/>
      <c r="C22" s="10"/>
      <c r="D22" s="11"/>
    </row>
    <row r="23" spans="1:6" ht="20.399999999999999">
      <c r="A23" s="9"/>
      <c r="B23" s="41" t="s">
        <v>101</v>
      </c>
      <c r="C23" s="10"/>
      <c r="D23" s="11"/>
    </row>
    <row r="24" spans="1:6">
      <c r="A24" s="19" t="s">
        <v>0</v>
      </c>
      <c r="B24" s="18" t="s">
        <v>8</v>
      </c>
      <c r="C24" s="18" t="s">
        <v>9</v>
      </c>
      <c r="D24" s="20" t="s">
        <v>1</v>
      </c>
    </row>
    <row r="25" spans="1:6">
      <c r="A25" s="21">
        <v>1</v>
      </c>
      <c r="B25" s="22" t="s">
        <v>5</v>
      </c>
      <c r="C25" s="23">
        <v>875000</v>
      </c>
      <c r="D25" s="24">
        <f>C25/C35*100</f>
        <v>9.9382190894254983</v>
      </c>
    </row>
    <row r="26" spans="1:6">
      <c r="A26" s="21">
        <v>2</v>
      </c>
      <c r="B26" s="22" t="s">
        <v>67</v>
      </c>
      <c r="C26" s="23">
        <f>C27+C28+C29+C30+C31</f>
        <v>844562</v>
      </c>
      <c r="D26" s="24">
        <f>C26/C35*100</f>
        <v>9.5925053606895752</v>
      </c>
    </row>
    <row r="27" spans="1:6">
      <c r="A27" s="9"/>
      <c r="B27" s="25" t="s">
        <v>62</v>
      </c>
      <c r="C27" s="15">
        <v>2186</v>
      </c>
      <c r="D27" s="24"/>
    </row>
    <row r="28" spans="1:6">
      <c r="A28" s="9"/>
      <c r="B28" s="25" t="s">
        <v>63</v>
      </c>
      <c r="C28" s="15">
        <v>697728</v>
      </c>
      <c r="D28" s="24"/>
    </row>
    <row r="29" spans="1:6">
      <c r="A29" s="9"/>
      <c r="B29" s="25" t="s">
        <v>64</v>
      </c>
      <c r="C29" s="15">
        <v>60500</v>
      </c>
      <c r="D29" s="24"/>
    </row>
    <row r="30" spans="1:6">
      <c r="A30" s="9"/>
      <c r="B30" s="25" t="s">
        <v>65</v>
      </c>
      <c r="C30" s="15">
        <v>2564</v>
      </c>
      <c r="D30" s="24"/>
    </row>
    <row r="31" spans="1:6">
      <c r="A31" s="9"/>
      <c r="B31" s="25" t="s">
        <v>87</v>
      </c>
      <c r="C31" s="15">
        <v>81584</v>
      </c>
      <c r="D31" s="24"/>
      <c r="F31" s="4"/>
    </row>
    <row r="32" spans="1:6">
      <c r="A32" s="21">
        <v>3</v>
      </c>
      <c r="B32" s="22" t="s">
        <v>10</v>
      </c>
      <c r="C32" s="23">
        <v>523056</v>
      </c>
      <c r="D32" s="24">
        <f>C32/C35*100</f>
        <v>5.9408515703297642</v>
      </c>
    </row>
    <row r="33" spans="1:13">
      <c r="A33" s="21">
        <v>4</v>
      </c>
      <c r="B33" s="22" t="s">
        <v>6</v>
      </c>
      <c r="C33" s="23">
        <v>1320000</v>
      </c>
      <c r="D33" s="24">
        <f>C33/C35*100</f>
        <v>14.992513369190466</v>
      </c>
    </row>
    <row r="34" spans="1:13">
      <c r="A34" s="21">
        <v>5</v>
      </c>
      <c r="B34" s="22" t="s">
        <v>7</v>
      </c>
      <c r="C34" s="23">
        <f>C75+0</f>
        <v>5241776.3499999996</v>
      </c>
      <c r="D34" s="24">
        <f>C34/C35*100</f>
        <v>59.535910610364695</v>
      </c>
    </row>
    <row r="35" spans="1:13">
      <c r="A35" s="9"/>
      <c r="B35" s="43" t="s">
        <v>92</v>
      </c>
      <c r="C35" s="44">
        <f>C25+C26+C32+C33+C34</f>
        <v>8804394.3499999996</v>
      </c>
      <c r="D35" s="24">
        <f>D25+D26+D32+D33+D34</f>
        <v>100</v>
      </c>
      <c r="E35" s="4"/>
      <c r="G35" s="4"/>
    </row>
    <row r="36" spans="1:13" ht="14.4" thickBot="1">
      <c r="A36" s="26"/>
      <c r="B36" s="27"/>
      <c r="C36" s="28"/>
      <c r="D36" s="29"/>
      <c r="K36" s="30"/>
      <c r="M36" s="30"/>
    </row>
    <row r="37" spans="1:13" ht="45" customHeight="1">
      <c r="B37" s="31"/>
      <c r="C37" s="37"/>
      <c r="K37" s="30"/>
      <c r="M37" s="30"/>
    </row>
    <row r="38" spans="1:13" ht="24" customHeight="1">
      <c r="B38" s="31" t="s">
        <v>77</v>
      </c>
    </row>
    <row r="39" spans="1:13" ht="15.6">
      <c r="A39" s="32">
        <v>5</v>
      </c>
      <c r="B39" s="33" t="s">
        <v>11</v>
      </c>
      <c r="C39" s="18" t="s">
        <v>78</v>
      </c>
      <c r="D39" s="18" t="s">
        <v>79</v>
      </c>
    </row>
    <row r="40" spans="1:13">
      <c r="A40" s="32" t="s">
        <v>16</v>
      </c>
      <c r="B40" s="17" t="s">
        <v>49</v>
      </c>
      <c r="C40" s="10"/>
      <c r="D40" s="10"/>
    </row>
    <row r="41" spans="1:13" ht="49.8">
      <c r="A41" s="34" t="s">
        <v>17</v>
      </c>
      <c r="B41" s="25" t="s">
        <v>99</v>
      </c>
      <c r="C41" s="15">
        <v>1244897</v>
      </c>
      <c r="D41" s="35">
        <f>C41/C75*100</f>
        <v>23.749525292127355</v>
      </c>
    </row>
    <row r="42" spans="1:13" ht="15" customHeight="1">
      <c r="A42" s="34" t="s">
        <v>18</v>
      </c>
      <c r="B42" s="25" t="s">
        <v>12</v>
      </c>
      <c r="C42" s="15">
        <v>249382</v>
      </c>
      <c r="D42" s="35">
        <f>C42/C75*100</f>
        <v>4.7575856608227864</v>
      </c>
    </row>
    <row r="43" spans="1:13" ht="15" customHeight="1">
      <c r="A43" s="34" t="s">
        <v>19</v>
      </c>
      <c r="B43" s="25" t="s">
        <v>13</v>
      </c>
      <c r="C43" s="15">
        <v>67590</v>
      </c>
      <c r="D43" s="35">
        <f>C43/C75*100</f>
        <v>1.289448375644642</v>
      </c>
    </row>
    <row r="44" spans="1:13" ht="15" customHeight="1">
      <c r="A44" s="34" t="s">
        <v>20</v>
      </c>
      <c r="B44" s="25" t="s">
        <v>14</v>
      </c>
      <c r="C44" s="15">
        <v>420000</v>
      </c>
      <c r="D44" s="35">
        <f>C44/C75*100</f>
        <v>8.0125509360963107</v>
      </c>
    </row>
    <row r="45" spans="1:13" ht="15" customHeight="1">
      <c r="A45" s="34" t="s">
        <v>21</v>
      </c>
      <c r="B45" s="36" t="s">
        <v>26</v>
      </c>
      <c r="C45" s="15">
        <v>11800</v>
      </c>
      <c r="D45" s="35">
        <f>C45/C75*100</f>
        <v>0.22511452629984871</v>
      </c>
    </row>
    <row r="46" spans="1:13" ht="15" customHeight="1">
      <c r="A46" s="34" t="s">
        <v>22</v>
      </c>
      <c r="B46" s="25" t="s">
        <v>15</v>
      </c>
      <c r="C46" s="15">
        <v>50000</v>
      </c>
      <c r="D46" s="35">
        <f>C46/C75*100</f>
        <v>0.95387511144003689</v>
      </c>
    </row>
    <row r="47" spans="1:13" ht="15" customHeight="1">
      <c r="A47" s="34" t="s">
        <v>33</v>
      </c>
      <c r="B47" s="25" t="s">
        <v>90</v>
      </c>
      <c r="C47" s="15">
        <v>35841</v>
      </c>
      <c r="D47" s="35">
        <f>C47/C75*100</f>
        <v>0.68375675738244734</v>
      </c>
    </row>
    <row r="48" spans="1:13" ht="15" customHeight="1">
      <c r="A48" s="34" t="s">
        <v>34</v>
      </c>
      <c r="B48" s="25" t="s">
        <v>25</v>
      </c>
      <c r="C48" s="15">
        <v>10000</v>
      </c>
      <c r="D48" s="35">
        <f>C48/C75*100</f>
        <v>0.19077502228800738</v>
      </c>
    </row>
    <row r="49" spans="1:4" ht="15" customHeight="1">
      <c r="A49" s="34" t="s">
        <v>35</v>
      </c>
      <c r="B49" s="25" t="s">
        <v>27</v>
      </c>
      <c r="C49" s="15">
        <v>10000</v>
      </c>
      <c r="D49" s="35">
        <f>C49/C75*100</f>
        <v>0.19077502228800738</v>
      </c>
    </row>
    <row r="50" spans="1:4" ht="15" customHeight="1">
      <c r="A50" s="34"/>
      <c r="B50" s="25"/>
      <c r="C50" s="23">
        <f>SUM(C41:C49)</f>
        <v>2099510</v>
      </c>
      <c r="D50" s="35"/>
    </row>
    <row r="51" spans="1:4" ht="27" customHeight="1">
      <c r="A51" s="32" t="s">
        <v>36</v>
      </c>
      <c r="B51" s="22" t="s">
        <v>23</v>
      </c>
      <c r="C51" s="15"/>
      <c r="D51" s="35"/>
    </row>
    <row r="52" spans="1:4" ht="15.75" customHeight="1">
      <c r="A52" s="34" t="s">
        <v>37</v>
      </c>
      <c r="B52" s="25" t="s">
        <v>29</v>
      </c>
      <c r="C52" s="15">
        <v>56777</v>
      </c>
      <c r="D52" s="35">
        <f>C52/C75*100</f>
        <v>1.0831633440446196</v>
      </c>
    </row>
    <row r="53" spans="1:4" ht="15.75" customHeight="1">
      <c r="A53" s="34" t="s">
        <v>38</v>
      </c>
      <c r="B53" s="25" t="s">
        <v>70</v>
      </c>
      <c r="C53" s="15">
        <v>100000</v>
      </c>
      <c r="D53" s="35">
        <f>C53/C75*100</f>
        <v>1.9077502228800738</v>
      </c>
    </row>
    <row r="54" spans="1:4" ht="15.75" customHeight="1">
      <c r="A54" s="34" t="s">
        <v>39</v>
      </c>
      <c r="B54" s="25" t="s">
        <v>24</v>
      </c>
      <c r="C54" s="15">
        <v>100000</v>
      </c>
      <c r="D54" s="35">
        <f>C54/C75*100</f>
        <v>1.9077502228800738</v>
      </c>
    </row>
    <row r="55" spans="1:4" ht="15.75" customHeight="1">
      <c r="A55" s="34" t="s">
        <v>40</v>
      </c>
      <c r="B55" s="25" t="s">
        <v>28</v>
      </c>
      <c r="C55" s="15">
        <v>30080</v>
      </c>
      <c r="D55" s="35">
        <f>C55/C75*100</f>
        <v>0.57385126704232625</v>
      </c>
    </row>
    <row r="56" spans="1:4" ht="15.75" customHeight="1">
      <c r="A56" s="34" t="s">
        <v>41</v>
      </c>
      <c r="B56" s="25" t="s">
        <v>83</v>
      </c>
      <c r="C56" s="15">
        <v>250000</v>
      </c>
      <c r="D56" s="35">
        <f>C56/C75*100</f>
        <v>4.7693755572001857</v>
      </c>
    </row>
    <row r="57" spans="1:4" ht="15.75" customHeight="1">
      <c r="A57" s="34" t="s">
        <v>42</v>
      </c>
      <c r="B57" s="25" t="s">
        <v>55</v>
      </c>
      <c r="C57" s="15">
        <v>67635</v>
      </c>
      <c r="D57" s="35">
        <f>C57/C75*100</f>
        <v>1.2903068632449382</v>
      </c>
    </row>
    <row r="58" spans="1:4" ht="15.75" customHeight="1">
      <c r="A58" s="34" t="s">
        <v>43</v>
      </c>
      <c r="B58" s="25" t="s">
        <v>66</v>
      </c>
      <c r="C58" s="15">
        <v>0</v>
      </c>
      <c r="D58" s="35">
        <f>C58/C75*100</f>
        <v>0</v>
      </c>
    </row>
    <row r="59" spans="1:4" ht="15.75" customHeight="1">
      <c r="A59" s="34" t="s">
        <v>68</v>
      </c>
      <c r="B59" s="25" t="s">
        <v>88</v>
      </c>
      <c r="C59" s="15">
        <v>50000</v>
      </c>
      <c r="D59" s="35">
        <f>C59/C75*100</f>
        <v>0.95387511144003689</v>
      </c>
    </row>
    <row r="60" spans="1:4" ht="15.75" customHeight="1">
      <c r="A60" s="34" t="s">
        <v>84</v>
      </c>
      <c r="B60" s="25" t="s">
        <v>89</v>
      </c>
      <c r="C60" s="15">
        <v>500000</v>
      </c>
      <c r="D60" s="35"/>
    </row>
    <row r="61" spans="1:4" ht="15.75" customHeight="1">
      <c r="A61" s="34"/>
      <c r="B61" s="25"/>
      <c r="C61" s="23">
        <f>SUM(C52:C60)</f>
        <v>1154492</v>
      </c>
      <c r="D61" s="35"/>
    </row>
    <row r="62" spans="1:4" ht="30" customHeight="1">
      <c r="A62" s="34"/>
      <c r="B62" s="22" t="s">
        <v>82</v>
      </c>
      <c r="C62" s="23">
        <f>C50+C61+C70</f>
        <v>3654002</v>
      </c>
      <c r="D62" s="35"/>
    </row>
    <row r="63" spans="1:4" ht="15.75" customHeight="1">
      <c r="A63" s="32" t="s">
        <v>45</v>
      </c>
      <c r="B63" s="17" t="s">
        <v>30</v>
      </c>
      <c r="C63" s="15"/>
      <c r="D63" s="35"/>
    </row>
    <row r="64" spans="1:4" ht="15.75" customHeight="1">
      <c r="A64" s="34" t="s">
        <v>46</v>
      </c>
      <c r="B64" s="10" t="s">
        <v>31</v>
      </c>
      <c r="C64" s="15">
        <v>88000</v>
      </c>
      <c r="D64" s="35">
        <f>C64/C75*100</f>
        <v>1.6788201961344653</v>
      </c>
    </row>
    <row r="65" spans="1:4" ht="15.75" customHeight="1">
      <c r="A65" s="34" t="s">
        <v>47</v>
      </c>
      <c r="B65" s="10" t="s">
        <v>44</v>
      </c>
      <c r="C65" s="15">
        <v>32170</v>
      </c>
      <c r="D65" s="35">
        <f>C65/C75*100</f>
        <v>0.61372324670051981</v>
      </c>
    </row>
    <row r="66" spans="1:4" ht="15.75" customHeight="1">
      <c r="A66" s="34" t="s">
        <v>85</v>
      </c>
      <c r="B66" s="10" t="s">
        <v>94</v>
      </c>
      <c r="C66" s="15">
        <v>1518.75</v>
      </c>
      <c r="D66" s="35"/>
    </row>
    <row r="67" spans="1:4" ht="15.75" customHeight="1">
      <c r="A67" s="34" t="s">
        <v>85</v>
      </c>
      <c r="B67" s="10" t="s">
        <v>93</v>
      </c>
      <c r="C67" s="15">
        <v>422761.6</v>
      </c>
      <c r="D67" s="35"/>
    </row>
    <row r="68" spans="1:4" ht="15.75" customHeight="1">
      <c r="A68" s="34"/>
      <c r="B68" s="10"/>
      <c r="C68" s="23">
        <f>SUM(C64:C67)</f>
        <v>544450.35</v>
      </c>
      <c r="D68" s="35"/>
    </row>
    <row r="69" spans="1:4" ht="15.75" customHeight="1">
      <c r="A69" s="32" t="s">
        <v>48</v>
      </c>
      <c r="B69" s="17" t="s">
        <v>95</v>
      </c>
      <c r="C69" s="23"/>
      <c r="D69" s="35"/>
    </row>
    <row r="70" spans="1:4" ht="15.75" customHeight="1">
      <c r="A70" s="34" t="s">
        <v>96</v>
      </c>
      <c r="B70" s="10" t="s">
        <v>97</v>
      </c>
      <c r="C70" s="23">
        <v>400000</v>
      </c>
      <c r="D70" s="35"/>
    </row>
    <row r="71" spans="1:4" ht="15.75" customHeight="1">
      <c r="A71" s="34"/>
      <c r="B71" s="10"/>
      <c r="C71" s="23"/>
      <c r="D71" s="35"/>
    </row>
    <row r="72" spans="1:4" ht="15.75" customHeight="1">
      <c r="A72" s="32" t="s">
        <v>98</v>
      </c>
      <c r="B72" s="17" t="s">
        <v>32</v>
      </c>
      <c r="C72" s="10"/>
      <c r="D72" s="10"/>
    </row>
    <row r="73" spans="1:4" ht="80.400000000000006" customHeight="1">
      <c r="A73" s="32"/>
      <c r="B73" s="25" t="s">
        <v>86</v>
      </c>
      <c r="C73" s="15">
        <f>(C25+C26+C32+C33+C62)*20%</f>
        <v>1443324</v>
      </c>
      <c r="D73" s="35">
        <f>C73/C75*100</f>
        <v>27.535016826881598</v>
      </c>
    </row>
    <row r="74" spans="1:4">
      <c r="A74" s="32"/>
      <c r="B74" s="10"/>
      <c r="C74" s="23">
        <f>SUM(C73)</f>
        <v>1443324</v>
      </c>
      <c r="D74" s="10"/>
    </row>
    <row r="75" spans="1:4">
      <c r="A75" s="10"/>
      <c r="B75" s="17" t="s">
        <v>69</v>
      </c>
      <c r="C75" s="23">
        <f>C50+C61+C68+C74</f>
        <v>5241776.3499999996</v>
      </c>
      <c r="D75" s="35">
        <f>SUM(D41:D74)</f>
        <v>82.367039562838286</v>
      </c>
    </row>
  </sheetData>
  <mergeCells count="5">
    <mergeCell ref="A8:D8"/>
    <mergeCell ref="C2:D2"/>
    <mergeCell ref="C4:D4"/>
    <mergeCell ref="C5:D5"/>
    <mergeCell ref="C6:D6"/>
  </mergeCells>
  <pageMargins left="0.70866141732283472" right="0.19685039370078741" top="0.39370078740157483" bottom="0.19685039370078741" header="0.19685039370078741" footer="0"/>
  <pageSetup paperSize="9" scale="90" orientation="landscape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D26" sqref="D26"/>
    </sheetView>
  </sheetViews>
  <sheetFormatPr defaultRowHeight="14.4"/>
  <cols>
    <col min="3" max="3" width="24.109375" customWidth="1"/>
    <col min="4" max="4" width="18.44140625" customWidth="1"/>
    <col min="5" max="5" width="21" customWidth="1"/>
  </cols>
  <sheetData>
    <row r="1" spans="1:5">
      <c r="A1" t="s">
        <v>56</v>
      </c>
    </row>
    <row r="3" spans="1:5">
      <c r="B3" t="s">
        <v>57</v>
      </c>
      <c r="D3" s="1">
        <v>400</v>
      </c>
      <c r="E3" s="1">
        <v>400</v>
      </c>
    </row>
    <row r="4" spans="1:5">
      <c r="B4" t="s">
        <v>61</v>
      </c>
      <c r="D4" s="1">
        <v>700</v>
      </c>
      <c r="E4" s="1">
        <v>700</v>
      </c>
    </row>
    <row r="5" spans="1:5">
      <c r="B5" t="s">
        <v>58</v>
      </c>
      <c r="D5" s="1">
        <v>600</v>
      </c>
      <c r="E5" s="1">
        <v>600</v>
      </c>
    </row>
    <row r="6" spans="1:5">
      <c r="B6" t="s">
        <v>7</v>
      </c>
      <c r="D6" s="1">
        <v>1500</v>
      </c>
      <c r="E6" s="1">
        <v>1500</v>
      </c>
    </row>
    <row r="7" spans="1:5">
      <c r="B7" t="s">
        <v>59</v>
      </c>
      <c r="D7" s="1">
        <v>500</v>
      </c>
      <c r="E7" s="1">
        <v>500</v>
      </c>
    </row>
    <row r="8" spans="1:5">
      <c r="B8" t="s">
        <v>60</v>
      </c>
      <c r="D8" s="1">
        <v>1300</v>
      </c>
      <c r="E8" s="1"/>
    </row>
    <row r="9" spans="1:5">
      <c r="D9" s="1"/>
      <c r="E9" s="1"/>
    </row>
    <row r="10" spans="1:5">
      <c r="D10" s="1">
        <f>SUM(D3:D9)</f>
        <v>5000</v>
      </c>
      <c r="E10" s="1">
        <f>SUM(E3:E9)</f>
        <v>3700</v>
      </c>
    </row>
    <row r="15" spans="1:5">
      <c r="D15" s="1"/>
    </row>
    <row r="16" spans="1:5">
      <c r="D16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</vt:lpstr>
      <vt:lpstr>членский взнос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Kyrill Ladygin</cp:lastModifiedBy>
  <cp:lastPrinted>2023-07-13T06:47:38Z</cp:lastPrinted>
  <dcterms:created xsi:type="dcterms:W3CDTF">2015-06-05T18:17:20Z</dcterms:created>
  <dcterms:modified xsi:type="dcterms:W3CDTF">2024-01-11T13:45:02Z</dcterms:modified>
</cp:coreProperties>
</file>